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742" activeTab="3"/>
  </bookViews>
  <sheets>
    <sheet name="газовые котельные" sheetId="2" r:id="rId1"/>
    <sheet name="угольные, дровяные" sheetId="3" r:id="rId2"/>
    <sheet name="ГВС открытая" sheetId="5" r:id="rId3"/>
    <sheet name="теплоноситель" sheetId="9" r:id="rId4"/>
    <sheet name="услуга передачи ООО ТТС" sheetId="7" r:id="rId5"/>
    <sheet name="ВГОК,РУШ" sheetId="8" r:id="rId6"/>
  </sheets>
  <externalReferences>
    <externalReference r:id="rId7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5">'ВГОК,РУШ'!$A$1:$D$22</definedName>
    <definedName name="_xlnm.Print_Area" localSheetId="0">'газовые котельные'!$A$1:$D$25</definedName>
    <definedName name="_xlnm.Print_Area" localSheetId="2">'ГВС открытая'!$A$1:$D$16</definedName>
    <definedName name="_xlnm.Print_Area" localSheetId="3">теплоноситель!$A$1:$D$26</definedName>
    <definedName name="_xlnm.Print_Area" localSheetId="1">'угольные, дровяные'!$A$1:$D$23</definedName>
    <definedName name="_xlnm.Print_Area" localSheetId="4">'услуга передачи ООО ТТС'!$A$1:$D$22</definedName>
  </definedNames>
  <calcPr calcId="152511"/>
</workbook>
</file>

<file path=xl/calcChain.xml><?xml version="1.0" encoding="utf-8"?>
<calcChain xmlns="http://schemas.openxmlformats.org/spreadsheetml/2006/main">
  <c r="D13" i="5" l="1"/>
  <c r="D15" i="5" l="1"/>
  <c r="D12" i="5"/>
  <c r="D14" i="5"/>
  <c r="D11" i="5" l="1"/>
  <c r="D16" i="9"/>
  <c r="D10" i="9"/>
  <c r="D12" i="9"/>
  <c r="D22" i="7"/>
  <c r="E12" i="7"/>
  <c r="D12" i="7"/>
  <c r="D15" i="7"/>
  <c r="D12" i="8"/>
  <c r="D22" i="8"/>
  <c r="D23" i="3" l="1"/>
  <c r="D22" i="3"/>
  <c r="D19" i="3"/>
  <c r="D15" i="3"/>
  <c r="D21" i="3"/>
  <c r="D20" i="3"/>
  <c r="D18" i="3"/>
  <c r="D17" i="3"/>
  <c r="D14" i="3"/>
  <c r="D12" i="3" s="1"/>
  <c r="D13" i="3"/>
  <c r="D25" i="2" l="1"/>
  <c r="D23" i="2"/>
  <c r="D22" i="2"/>
  <c r="D24" i="2"/>
  <c r="D19" i="2"/>
  <c r="D18" i="2"/>
  <c r="D20" i="2"/>
  <c r="D16" i="2"/>
  <c r="D15" i="2"/>
  <c r="D12" i="2"/>
  <c r="D14" i="2"/>
  <c r="D13" i="2"/>
  <c r="D10" i="7" l="1"/>
  <c r="D10" i="8"/>
  <c r="D10" i="3"/>
  <c r="D10" i="2"/>
  <c r="D10" i="5"/>
</calcChain>
</file>

<file path=xl/sharedStrings.xml><?xml version="1.0" encoding="utf-8"?>
<sst xmlns="http://schemas.openxmlformats.org/spreadsheetml/2006/main" count="298" uniqueCount="64">
  <si>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</si>
  <si>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</si>
  <si>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</si>
  <si>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</si>
  <si>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</si>
  <si>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</si>
  <si>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</si>
  <si>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</si>
  <si>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</si>
  <si>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</si>
  <si>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</si>
  <si>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тепловая 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</si>
  <si>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</si>
  <si>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</si>
  <si>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</si>
  <si>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</si>
  <si>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</si>
  <si>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</si>
  <si>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</si>
  <si>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</si>
  <si>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</si>
  <si>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</si>
  <si>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</si>
  <si>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</si>
  <si>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</si>
  <si>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</si>
  <si>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</si>
  <si>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</si>
  <si>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</si>
  <si>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</si>
  <si>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</si>
  <si>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</si>
  <si>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</si>
  <si>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</si>
  <si>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2.13</t>
  </si>
  <si>
    <t>Прочие расходы, которые подлежат отнесению на регулируемые виды деятельности в соответствии с законодательством РФ</t>
  </si>
  <si>
    <t>Муниципальное унитарное предприятие "Тагилэнерго", г.Нижний Тагил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</si>
  <si>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</si>
  <si>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</si>
  <si>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</si>
  <si>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</si>
  <si>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тепловую энергию (мощность), используемую для горячего водоснабжения</t>
  </si>
  <si>
    <t xml:space="preserve"> тепловая энергия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</si>
  <si>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</si>
  <si>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</si>
  <si>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</si>
  <si>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</si>
  <si>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</si>
  <si>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</si>
  <si>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</si>
  <si>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</si>
  <si>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</si>
  <si>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Общепроизводственные расходы</t>
  </si>
  <si>
    <t>Общехозяйственные расходы,</t>
  </si>
  <si>
    <t>услуга-передачи от ООО "ТТС"</t>
  </si>
  <si>
    <t>Общехозяйственные расходы</t>
  </si>
  <si>
    <t>Расходы на капитальный и текущий ремонт основных производственных средств</t>
  </si>
  <si>
    <t>=</t>
  </si>
  <si>
    <t xml:space="preserve">Информация об основных показателях финансово-хозяйственной деятельности регулируемых организаций (тепловая энергия от газовых котельных) за 2017 год
</t>
  </si>
  <si>
    <t>Информация об основных показателях финансово-хозяйственной деятельности регулируемых организаций (тепловая энергия от угольных, дровяной котельных) за  2017 год</t>
  </si>
  <si>
    <t xml:space="preserve">Информация об основных показателях финансово-хозяйственной деятельности регулируемых организаций (ГВС открытая) за 2017 год
</t>
  </si>
  <si>
    <t>Информация об основных показателях финансово-хозяйственной деятельности регулируемых организаций (закуп тепловой энергии ВГОК,РУШ) за 2017 год</t>
  </si>
  <si>
    <t xml:space="preserve">Информация об основных показателях финансово-хозяйственной деятельности регулируемых организаций (услуга передачи тепловой энергии ) за 2017 год
</t>
  </si>
  <si>
    <t xml:space="preserve">Информация об основных показателях финансово-хозяйственной деятельности регулируемых организаций (теплоноситель) за 2017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</si>
</sst>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/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9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" fontId="3" fillId="0" borderId="0" xfId="1" applyNumberFormat="1" applyFont="1" applyFill="1" applyAlignment="1" applyProtection="1">
      <alignment vertical="center" wrapText="1"/>
    </xf>
    <xf numFmtId="164" fontId="3" fillId="0" borderId="0" xfId="7" applyFont="1" applyFill="1" applyAlignment="1" applyProtection="1">
      <alignment vertical="center" wrapText="1"/>
    </xf>
    <xf numFmtId="0" fontId="7" fillId="0" borderId="0" xfId="5" applyFont="1"/>
    <xf numFmtId="164" fontId="3" fillId="0" borderId="0" xfId="7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7" fillId="0" borderId="0" xfId="5" applyFont="1" applyBorder="1"/>
    <xf numFmtId="0" fontId="1" fillId="0" borderId="0" xfId="5" applyBorder="1"/>
    <xf numFmtId="0" fontId="3" fillId="0" borderId="0" xfId="6" applyFont="1" applyBorder="1" applyAlignment="1" applyProtection="1">
      <alignment vertical="center" wrapText="1"/>
    </xf>
    <xf numFmtId="164" fontId="7" fillId="0" borderId="6" xfId="7" applyFont="1" applyBorder="1"/>
    <xf numFmtId="164" fontId="7" fillId="0" borderId="0" xfId="7" applyFont="1"/>
    <xf numFmtId="164" fontId="1" fillId="0" borderId="6" xfId="7" applyBorder="1"/>
    <xf numFmtId="164" fontId="3" fillId="0" borderId="6" xfId="7" applyFont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4" applyFont="1" applyFill="1" applyBorder="1" applyAlignment="1" applyProtection="1">
      <alignment horizontal="center" vertical="center" wrapText="1"/>
    </xf>
    <xf numFmtId="0" fontId="3" fillId="2" borderId="5" xfId="4" applyFont="1" applyFill="1" applyBorder="1" applyAlignment="1" applyProtection="1">
      <alignment horizontal="center" vertical="center" wrapText="1"/>
    </xf>
    <xf numFmtId="49" fontId="8" fillId="2" borderId="7" xfId="4" applyNumberFormat="1" applyFont="1" applyFill="1" applyBorder="1" applyAlignment="1" applyProtection="1">
      <alignment horizontal="center" vertical="center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left" vertical="center" wrapText="1" indent="1"/>
    </xf>
    <xf numFmtId="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7" applyFont="1" applyFill="1" applyAlignment="1" applyProtection="1">
      <alignment vertical="center" wrapText="1"/>
    </xf>
    <xf numFmtId="0" fontId="0" fillId="2" borderId="8" xfId="1" applyFont="1" applyFill="1" applyBorder="1" applyAlignment="1" applyProtection="1">
      <alignment horizontal="left" vertical="center" wrapText="1" indent="1"/>
    </xf>
    <xf numFmtId="0" fontId="10" fillId="2" borderId="0" xfId="1" applyFont="1" applyFill="1" applyBorder="1" applyAlignment="1" applyProtection="1">
      <alignment horizontal="center" vertical="center"/>
    </xf>
    <xf numFmtId="0" fontId="7" fillId="2" borderId="6" xfId="5" applyFont="1" applyFill="1" applyBorder="1"/>
    <xf numFmtId="0" fontId="7" fillId="2" borderId="0" xfId="5" applyFont="1" applyFill="1"/>
    <xf numFmtId="0" fontId="1" fillId="2" borderId="6" xfId="5" applyFill="1" applyBorder="1"/>
    <xf numFmtId="4" fontId="3" fillId="2" borderId="0" xfId="1" applyNumberFormat="1" applyFont="1" applyFill="1" applyAlignment="1" applyProtection="1">
      <alignment vertical="center" wrapText="1"/>
    </xf>
    <xf numFmtId="0" fontId="3" fillId="2" borderId="6" xfId="6" applyFont="1" applyFill="1" applyBorder="1" applyAlignment="1" applyProtection="1">
      <alignment vertical="center" wrapText="1"/>
    </xf>
    <xf numFmtId="4" fontId="7" fillId="2" borderId="6" xfId="5" applyNumberFormat="1" applyFont="1" applyFill="1" applyBorder="1"/>
    <xf numFmtId="4" fontId="7" fillId="2" borderId="0" xfId="5" applyNumberFormat="1" applyFont="1" applyFill="1"/>
    <xf numFmtId="4" fontId="1" fillId="2" borderId="6" xfId="5" applyNumberFormat="1" applyFill="1" applyBorder="1"/>
    <xf numFmtId="4" fontId="3" fillId="2" borderId="6" xfId="6" applyNumberFormat="1" applyFont="1" applyFill="1" applyBorder="1" applyAlignment="1" applyProtection="1">
      <alignment vertical="center" wrapText="1"/>
    </xf>
    <xf numFmtId="0" fontId="12" fillId="2" borderId="0" xfId="1" applyFont="1" applyFill="1" applyAlignment="1" applyProtection="1">
      <alignment horizontal="center" vertical="center" wrapText="1"/>
    </xf>
    <xf numFmtId="49" fontId="1" fillId="2" borderId="8" xfId="1" applyNumberFormat="1" applyFont="1" applyFill="1" applyBorder="1" applyAlignment="1" applyProtection="1">
      <alignment horizontal="center" vertical="center" wrapText="1"/>
    </xf>
    <xf numFmtId="165" fontId="13" fillId="2" borderId="11" xfId="0" applyNumberFormat="1" applyFont="1" applyFill="1" applyBorder="1" applyAlignment="1" applyProtection="1">
      <alignment horizontal="right" vertical="top"/>
      <protection locked="0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1" xfId="4" applyFont="1" applyFill="1" applyBorder="1" applyAlignment="1" applyProtection="1">
      <alignment horizontal="center" vertical="center" wrapText="1"/>
    </xf>
    <xf numFmtId="49" fontId="8" fillId="2" borderId="11" xfId="4" applyNumberFormat="1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left" vertical="center" wrapText="1"/>
    </xf>
    <xf numFmtId="4" fontId="3" fillId="2" borderId="11" xfId="1" applyNumberFormat="1" applyFont="1" applyFill="1" applyBorder="1" applyAlignment="1" applyProtection="1">
      <alignment horizontal="center" vertical="center" wrapText="1"/>
    </xf>
    <xf numFmtId="49" fontId="0" fillId="2" borderId="11" xfId="1" applyNumberFormat="1" applyFont="1" applyFill="1" applyBorder="1" applyAlignment="1" applyProtection="1">
      <alignment horizontal="left" vertical="center" wrapText="1" indent="1"/>
      <protection locked="0"/>
    </xf>
    <xf numFmtId="4" fontId="3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left" vertical="center" wrapText="1" indent="1"/>
    </xf>
    <xf numFmtId="0" fontId="11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166" fontId="14" fillId="2" borderId="11" xfId="7" applyNumberFormat="1" applyFont="1" applyFill="1" applyBorder="1" applyAlignment="1" applyProtection="1">
      <alignment horizontal="center" vertical="center"/>
      <protection locked="0"/>
    </xf>
  </cellXfs>
  <cellStyles count="8">
    <cellStyle name="Заголовок" xfId="3"/>
    <cellStyle name="ЗаголовокСтолбца" xfId="4"/>
    <cellStyle name="Обычный" xfId="0" builtinId="0"/>
    <cellStyle name="Обычный 12" xfId="5"/>
    <cellStyle name="Обычный_Forma_5_Книга2" xfId="6"/>
    <cellStyle name="Обычный_Мониторинг инвестиций" xfId="1"/>
    <cellStyle name="Обычный_Шаблон по источникам для Модуля Реестр (2)" xfId="2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45;&#1048;&#1040;&#1057;\&#1089;&#1090;&#1072;&#1085;&#1076;&#1072;&#1088;&#1090;&#1099;%202018\&#1074;&#1099;&#1083;&#1086;&#1078;&#1080;&#1090;&#1100;%20&#1079;&#1072;%201%20&#1082;&#1074;%202018\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zoomScaleNormal="100" workbookViewId="0">
      <selection activeCell="G16" sqref="G16"/>
    </sheetView>
  </sheetViews>
  <sheetFormatPr defaultRowHeight="11.25" x14ac:dyDescent="0.25"/>
  <cols>
    <col min="1" max="1" width="12.28515625" style="32" customWidth="1"/>
    <col min="2" max="2" width="57.7109375" style="32" customWidth="1"/>
    <col min="3" max="3" width="9.140625" style="32"/>
    <col min="4" max="4" width="18.85546875" style="33" customWidth="1"/>
    <col min="5" max="5" width="12.7109375" style="40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5"/>
      <c r="B4" s="15"/>
      <c r="C4" s="15"/>
      <c r="D4" s="16"/>
    </row>
    <row r="5" spans="1:9" ht="46.5" customHeight="1" x14ac:dyDescent="0.25">
      <c r="A5" s="58" t="s">
        <v>58</v>
      </c>
      <c r="B5" s="58"/>
      <c r="C5" s="58"/>
      <c r="D5" s="58"/>
    </row>
    <row r="6" spans="1:9" ht="21.75" customHeight="1" x14ac:dyDescent="0.25">
      <c r="A6" s="59" t="s">
        <v>36</v>
      </c>
      <c r="B6" s="59"/>
      <c r="C6" s="59"/>
      <c r="D6" s="59"/>
    </row>
    <row r="7" spans="1:9" x14ac:dyDescent="0.25">
      <c r="A7" s="15"/>
      <c r="B7" s="16"/>
      <c r="C7" s="16"/>
      <c r="D7" s="17"/>
    </row>
    <row r="8" spans="1:9" ht="34.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9" ht="22.5" customHeight="1" x14ac:dyDescent="0.15">
      <c r="A10" s="22" t="s">
        <v>4</v>
      </c>
      <c r="B10" s="23" t="s">
        <v>8</v>
      </c>
      <c r="C10" s="24" t="s">
        <v>9</v>
      </c>
      <c r="D10" s="25">
        <f>D11</f>
        <v>322264</v>
      </c>
      <c r="E10" s="42"/>
    </row>
    <row r="11" spans="1:9" ht="19.5" customHeight="1" x14ac:dyDescent="0.25">
      <c r="A11" s="47" t="s">
        <v>10</v>
      </c>
      <c r="B11" s="27" t="s">
        <v>11</v>
      </c>
      <c r="C11" s="28" t="s">
        <v>9</v>
      </c>
      <c r="D11" s="29">
        <v>322264</v>
      </c>
      <c r="E11" s="44"/>
    </row>
    <row r="12" spans="1:9" ht="24" customHeight="1" x14ac:dyDescent="0.15">
      <c r="A12" s="22" t="s">
        <v>5</v>
      </c>
      <c r="B12" s="23" t="s">
        <v>12</v>
      </c>
      <c r="C12" s="24" t="s">
        <v>9</v>
      </c>
      <c r="D12" s="25">
        <f>SUM(D13:D25)</f>
        <v>527388.99</v>
      </c>
      <c r="E12" s="42"/>
      <c r="F12" s="2"/>
      <c r="G12" s="2"/>
      <c r="I12" s="2"/>
    </row>
    <row r="13" spans="1:9" ht="20.25" customHeight="1" x14ac:dyDescent="0.25">
      <c r="A13" s="22" t="s">
        <v>13</v>
      </c>
      <c r="B13" s="30" t="s">
        <v>14</v>
      </c>
      <c r="C13" s="24" t="s">
        <v>9</v>
      </c>
      <c r="D13" s="31">
        <f>228915.49</f>
        <v>228915.49</v>
      </c>
      <c r="E13" s="45"/>
    </row>
    <row r="14" spans="1:9" ht="15" customHeight="1" x14ac:dyDescent="0.15">
      <c r="A14" s="22" t="s">
        <v>15</v>
      </c>
      <c r="B14" s="30" t="s">
        <v>16</v>
      </c>
      <c r="C14" s="24" t="s">
        <v>9</v>
      </c>
      <c r="D14" s="25">
        <f>103343.28</f>
        <v>103343.28</v>
      </c>
      <c r="E14" s="42"/>
      <c r="F14" s="3"/>
    </row>
    <row r="15" spans="1:9" ht="22.5" x14ac:dyDescent="0.25">
      <c r="A15" s="22" t="s">
        <v>17</v>
      </c>
      <c r="B15" s="30" t="s">
        <v>18</v>
      </c>
      <c r="C15" s="24" t="s">
        <v>9</v>
      </c>
      <c r="D15" s="31">
        <f>25424.94+16926.74</f>
        <v>42351.68</v>
      </c>
      <c r="E15" s="45"/>
    </row>
    <row r="16" spans="1:9" ht="22.5" x14ac:dyDescent="0.15">
      <c r="A16" s="22" t="s">
        <v>19</v>
      </c>
      <c r="B16" s="30" t="s">
        <v>20</v>
      </c>
      <c r="C16" s="24" t="s">
        <v>9</v>
      </c>
      <c r="D16" s="31">
        <f>2342.45+780.32</f>
        <v>3122.77</v>
      </c>
      <c r="E16" s="42"/>
    </row>
    <row r="17" spans="1:6" ht="30" x14ac:dyDescent="0.15">
      <c r="A17" s="22" t="s">
        <v>21</v>
      </c>
      <c r="B17" s="35" t="s">
        <v>22</v>
      </c>
      <c r="C17" s="24" t="s">
        <v>9</v>
      </c>
      <c r="D17" s="31">
        <v>0</v>
      </c>
      <c r="E17" s="42"/>
    </row>
    <row r="18" spans="1:6" ht="22.5" x14ac:dyDescent="0.15">
      <c r="A18" s="22" t="s">
        <v>23</v>
      </c>
      <c r="B18" s="30" t="s">
        <v>24</v>
      </c>
      <c r="C18" s="24" t="s">
        <v>9</v>
      </c>
      <c r="D18" s="31">
        <f>18825.3+7585.35</f>
        <v>26410.65</v>
      </c>
      <c r="E18" s="42"/>
    </row>
    <row r="19" spans="1:6" ht="22.5" x14ac:dyDescent="0.15">
      <c r="A19" s="22" t="s">
        <v>25</v>
      </c>
      <c r="B19" s="30" t="s">
        <v>26</v>
      </c>
      <c r="C19" s="24" t="s">
        <v>9</v>
      </c>
      <c r="D19" s="31">
        <f>5661.66+2305.95</f>
        <v>7967.61</v>
      </c>
      <c r="E19" s="42"/>
    </row>
    <row r="20" spans="1:6" x14ac:dyDescent="0.25">
      <c r="A20" s="22" t="s">
        <v>27</v>
      </c>
      <c r="B20" s="30" t="s">
        <v>30</v>
      </c>
      <c r="C20" s="24" t="s">
        <v>9</v>
      </c>
      <c r="D20" s="31">
        <f>6203.35+23027.64</f>
        <v>29230.989999999998</v>
      </c>
      <c r="E20" s="45"/>
    </row>
    <row r="21" spans="1:6" ht="30" x14ac:dyDescent="0.25">
      <c r="A21" s="22" t="s">
        <v>28</v>
      </c>
      <c r="B21" s="35" t="s">
        <v>32</v>
      </c>
      <c r="C21" s="24" t="s">
        <v>9</v>
      </c>
      <c r="D21" s="31">
        <v>1482.63</v>
      </c>
      <c r="E21" s="45"/>
    </row>
    <row r="22" spans="1:6" x14ac:dyDescent="0.15">
      <c r="A22" s="22" t="s">
        <v>29</v>
      </c>
      <c r="B22" s="30" t="s">
        <v>52</v>
      </c>
      <c r="C22" s="24" t="s">
        <v>9</v>
      </c>
      <c r="D22" s="31">
        <f>5279.47+3055.53</f>
        <v>8335</v>
      </c>
      <c r="E22" s="42"/>
    </row>
    <row r="23" spans="1:6" x14ac:dyDescent="0.15">
      <c r="A23" s="22" t="s">
        <v>31</v>
      </c>
      <c r="B23" s="30" t="s">
        <v>55</v>
      </c>
      <c r="C23" s="24" t="s">
        <v>9</v>
      </c>
      <c r="D23" s="31">
        <f>29216.19+11803.61</f>
        <v>41019.800000000003</v>
      </c>
      <c r="E23" s="42"/>
    </row>
    <row r="24" spans="1:6" ht="22.5" x14ac:dyDescent="0.25">
      <c r="A24" s="22" t="s">
        <v>33</v>
      </c>
      <c r="B24" s="30" t="s">
        <v>56</v>
      </c>
      <c r="C24" s="24" t="s">
        <v>9</v>
      </c>
      <c r="D24" s="31">
        <f>3205.2+20508.76</f>
        <v>23713.96</v>
      </c>
      <c r="E24" s="45"/>
    </row>
    <row r="25" spans="1:6" ht="33.75" x14ac:dyDescent="0.25">
      <c r="A25" s="22" t="s">
        <v>34</v>
      </c>
      <c r="B25" s="30" t="s">
        <v>35</v>
      </c>
      <c r="C25" s="24" t="s">
        <v>9</v>
      </c>
      <c r="D25" s="25">
        <f>1480.18+1525.2+2472.63+1226.1+922.09+3868.93</f>
        <v>11495.130000000001</v>
      </c>
      <c r="E25" s="45"/>
      <c r="F25" s="2"/>
    </row>
    <row r="26" spans="1:6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topLeftCell="A7" zoomScaleNormal="100" workbookViewId="0">
      <selection activeCell="G22" sqref="G22"/>
    </sheetView>
  </sheetViews>
  <sheetFormatPr defaultColWidth="30.5703125" defaultRowHeight="11.25" x14ac:dyDescent="0.25"/>
  <cols>
    <col min="1" max="1" width="12" style="32" customWidth="1"/>
    <col min="2" max="2" width="50.140625" style="32" customWidth="1"/>
    <col min="3" max="3" width="17.28515625" style="32" customWidth="1"/>
    <col min="4" max="4" width="14.85546875" style="33" customWidth="1"/>
    <col min="5" max="5" width="2" style="32" bestFit="1" customWidth="1"/>
    <col min="6" max="6" width="7.85546875" style="32" customWidth="1"/>
    <col min="7" max="7" width="13.7109375" style="32" customWidth="1"/>
    <col min="8" max="8" width="14.5703125" style="1" customWidth="1"/>
    <col min="9" max="9" width="11.5703125" style="1" customWidth="1"/>
    <col min="10" max="16384" width="30.5703125" style="1"/>
  </cols>
  <sheetData>
    <row r="4" spans="1:9" x14ac:dyDescent="0.25">
      <c r="A4" s="15"/>
      <c r="B4" s="15"/>
      <c r="C4" s="15"/>
      <c r="D4" s="16"/>
    </row>
    <row r="5" spans="1:9" ht="39.75" customHeight="1" x14ac:dyDescent="0.25">
      <c r="A5" s="58" t="s">
        <v>59</v>
      </c>
      <c r="B5" s="58"/>
      <c r="C5" s="58"/>
      <c r="D5" s="58"/>
    </row>
    <row r="6" spans="1:9" ht="21.75" customHeight="1" x14ac:dyDescent="0.25">
      <c r="A6" s="59" t="s">
        <v>36</v>
      </c>
      <c r="B6" s="59"/>
      <c r="C6" s="59"/>
      <c r="D6" s="59"/>
    </row>
    <row r="7" spans="1:9" x14ac:dyDescent="0.25">
      <c r="A7" s="15"/>
      <c r="B7" s="16"/>
      <c r="C7" s="16"/>
      <c r="D7" s="17"/>
    </row>
    <row r="8" spans="1:9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37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38"/>
    </row>
    <row r="10" spans="1:9" ht="29.25" customHeight="1" x14ac:dyDescent="0.15">
      <c r="A10" s="22" t="s">
        <v>4</v>
      </c>
      <c r="B10" s="23" t="s">
        <v>8</v>
      </c>
      <c r="C10" s="24" t="s">
        <v>9</v>
      </c>
      <c r="D10" s="25">
        <f>D11</f>
        <v>16579</v>
      </c>
      <c r="E10" s="37"/>
    </row>
    <row r="11" spans="1:9" ht="15" x14ac:dyDescent="0.25">
      <c r="A11" s="26" t="s">
        <v>10</v>
      </c>
      <c r="B11" s="27" t="s">
        <v>11</v>
      </c>
      <c r="C11" s="28" t="s">
        <v>9</v>
      </c>
      <c r="D11" s="29">
        <v>16579</v>
      </c>
      <c r="E11" s="39"/>
    </row>
    <row r="12" spans="1:9" ht="39" customHeight="1" x14ac:dyDescent="0.15">
      <c r="A12" s="22" t="s">
        <v>5</v>
      </c>
      <c r="B12" s="23" t="s">
        <v>12</v>
      </c>
      <c r="C12" s="24" t="s">
        <v>9</v>
      </c>
      <c r="D12" s="25">
        <f>SUM(D13:D23)</f>
        <v>76265.089999999982</v>
      </c>
      <c r="E12" s="37"/>
      <c r="G12" s="40"/>
      <c r="H12" s="5"/>
      <c r="I12" s="6"/>
    </row>
    <row r="13" spans="1:9" ht="21.75" customHeight="1" x14ac:dyDescent="0.15">
      <c r="A13" s="22" t="s">
        <v>13</v>
      </c>
      <c r="B13" s="30" t="s">
        <v>16</v>
      </c>
      <c r="C13" s="24" t="s">
        <v>9</v>
      </c>
      <c r="D13" s="25">
        <f>9097.8</f>
        <v>9097.7999999999993</v>
      </c>
      <c r="E13" s="37"/>
      <c r="G13" s="34"/>
      <c r="H13" s="7"/>
    </row>
    <row r="14" spans="1:9" ht="33.75" x14ac:dyDescent="0.25">
      <c r="A14" s="22" t="s">
        <v>15</v>
      </c>
      <c r="B14" s="30" t="s">
        <v>18</v>
      </c>
      <c r="C14" s="24" t="s">
        <v>9</v>
      </c>
      <c r="D14" s="31">
        <f>2364.98</f>
        <v>2364.98</v>
      </c>
      <c r="E14" s="41"/>
    </row>
    <row r="15" spans="1:9" ht="22.5" x14ac:dyDescent="0.15">
      <c r="A15" s="22" t="s">
        <v>17</v>
      </c>
      <c r="B15" s="30" t="s">
        <v>20</v>
      </c>
      <c r="C15" s="24" t="s">
        <v>9</v>
      </c>
      <c r="D15" s="31">
        <f>127.15+15</f>
        <v>142.15</v>
      </c>
      <c r="E15" s="37"/>
    </row>
    <row r="16" spans="1:9" ht="30" x14ac:dyDescent="0.15">
      <c r="A16" s="22" t="s">
        <v>19</v>
      </c>
      <c r="B16" s="35" t="s">
        <v>22</v>
      </c>
      <c r="C16" s="24" t="s">
        <v>9</v>
      </c>
      <c r="D16" s="31">
        <v>0</v>
      </c>
      <c r="E16" s="37"/>
    </row>
    <row r="17" spans="1:8" ht="22.5" x14ac:dyDescent="0.15">
      <c r="A17" s="22" t="s">
        <v>21</v>
      </c>
      <c r="B17" s="30" t="s">
        <v>24</v>
      </c>
      <c r="C17" s="24" t="s">
        <v>9</v>
      </c>
      <c r="D17" s="31">
        <f>15956.78</f>
        <v>15956.78</v>
      </c>
      <c r="E17" s="37"/>
    </row>
    <row r="18" spans="1:8" ht="22.5" x14ac:dyDescent="0.15">
      <c r="A18" s="22" t="s">
        <v>23</v>
      </c>
      <c r="B18" s="30" t="s">
        <v>26</v>
      </c>
      <c r="C18" s="24" t="s">
        <v>9</v>
      </c>
      <c r="D18" s="31">
        <f>5081.1</f>
        <v>5081.1000000000004</v>
      </c>
      <c r="E18" s="37"/>
    </row>
    <row r="19" spans="1:8" ht="22.5" x14ac:dyDescent="0.25">
      <c r="A19" s="22" t="s">
        <v>25</v>
      </c>
      <c r="B19" s="30" t="s">
        <v>30</v>
      </c>
      <c r="C19" s="24" t="s">
        <v>9</v>
      </c>
      <c r="D19" s="31">
        <f>1446.59+7651.5</f>
        <v>9098.09</v>
      </c>
      <c r="E19" s="41"/>
    </row>
    <row r="20" spans="1:8" x14ac:dyDescent="0.15">
      <c r="A20" s="22" t="s">
        <v>27</v>
      </c>
      <c r="B20" s="30" t="s">
        <v>52</v>
      </c>
      <c r="C20" s="24" t="s">
        <v>9</v>
      </c>
      <c r="D20" s="31">
        <f>3637.25</f>
        <v>3637.25</v>
      </c>
      <c r="E20" s="37"/>
    </row>
    <row r="21" spans="1:8" x14ac:dyDescent="0.15">
      <c r="A21" s="22" t="s">
        <v>28</v>
      </c>
      <c r="B21" s="30" t="s">
        <v>55</v>
      </c>
      <c r="C21" s="24" t="s">
        <v>9</v>
      </c>
      <c r="D21" s="31">
        <f>24784.71</f>
        <v>24784.71</v>
      </c>
      <c r="E21" s="37"/>
    </row>
    <row r="22" spans="1:8" ht="22.5" x14ac:dyDescent="0.25">
      <c r="A22" s="22" t="s">
        <v>29</v>
      </c>
      <c r="B22" s="30" t="s">
        <v>56</v>
      </c>
      <c r="C22" s="24" t="s">
        <v>9</v>
      </c>
      <c r="D22" s="31">
        <f>2385.66+238.24</f>
        <v>2623.8999999999996</v>
      </c>
      <c r="E22" s="41"/>
    </row>
    <row r="23" spans="1:8" ht="33.75" x14ac:dyDescent="0.25">
      <c r="A23" s="22" t="s">
        <v>31</v>
      </c>
      <c r="B23" s="30" t="s">
        <v>35</v>
      </c>
      <c r="C23" s="24" t="s">
        <v>9</v>
      </c>
      <c r="D23" s="25">
        <f>912.11+919.74+751.19+895.29</f>
        <v>3478.33</v>
      </c>
      <c r="E23" s="41"/>
      <c r="H23" s="2"/>
    </row>
    <row r="24" spans="1:8" x14ac:dyDescent="0.25">
      <c r="D24" s="46"/>
    </row>
    <row r="25" spans="1:8" x14ac:dyDescent="0.25">
      <c r="D25" s="46"/>
    </row>
    <row r="26" spans="1:8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92" orientation="portrait" horizontalDpi="180" verticalDpi="180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zoomScaleNormal="100" workbookViewId="0">
      <selection activeCell="D15" sqref="D15"/>
    </sheetView>
  </sheetViews>
  <sheetFormatPr defaultRowHeight="11.25" x14ac:dyDescent="0.25"/>
  <cols>
    <col min="1" max="1" width="9.140625" style="32"/>
    <col min="2" max="2" width="44.5703125" style="32" customWidth="1"/>
    <col min="3" max="3" width="9.140625" style="32"/>
    <col min="4" max="4" width="23.5703125" style="33" customWidth="1"/>
    <col min="5" max="5" width="9.140625" style="1"/>
    <col min="6" max="6" width="13.42578125" style="1" customWidth="1"/>
    <col min="7" max="8" width="9.140625" style="1"/>
    <col min="9" max="9" width="11.5703125" style="1" bestFit="1" customWidth="1"/>
    <col min="10" max="16384" width="9.140625" style="1"/>
  </cols>
  <sheetData>
    <row r="4" spans="1:6" x14ac:dyDescent="0.25">
      <c r="A4" s="15"/>
      <c r="B4" s="15"/>
      <c r="C4" s="15"/>
      <c r="D4" s="36"/>
    </row>
    <row r="5" spans="1:6" ht="48" customHeight="1" x14ac:dyDescent="0.25">
      <c r="A5" s="58" t="s">
        <v>60</v>
      </c>
      <c r="B5" s="58"/>
      <c r="C5" s="58"/>
      <c r="D5" s="58"/>
    </row>
    <row r="6" spans="1:6" x14ac:dyDescent="0.25">
      <c r="A6" s="59" t="s">
        <v>36</v>
      </c>
      <c r="B6" s="59"/>
      <c r="C6" s="59"/>
      <c r="D6" s="59"/>
    </row>
    <row r="7" spans="1:6" x14ac:dyDescent="0.25">
      <c r="A7" s="15"/>
      <c r="B7" s="16"/>
      <c r="C7" s="16"/>
      <c r="D7" s="17"/>
    </row>
    <row r="8" spans="1:6" ht="33.75" x14ac:dyDescent="0.15">
      <c r="A8" s="49" t="s">
        <v>0</v>
      </c>
      <c r="B8" s="50" t="s">
        <v>1</v>
      </c>
      <c r="C8" s="50" t="s">
        <v>2</v>
      </c>
      <c r="D8" s="50" t="s">
        <v>3</v>
      </c>
      <c r="E8" s="8"/>
    </row>
    <row r="9" spans="1:6" x14ac:dyDescent="0.15">
      <c r="A9" s="51" t="s">
        <v>4</v>
      </c>
      <c r="B9" s="51" t="s">
        <v>5</v>
      </c>
      <c r="C9" s="51" t="s">
        <v>6</v>
      </c>
      <c r="D9" s="51" t="s">
        <v>7</v>
      </c>
      <c r="E9" s="4"/>
    </row>
    <row r="10" spans="1:6" ht="22.5" x14ac:dyDescent="0.15">
      <c r="A10" s="52" t="s">
        <v>4</v>
      </c>
      <c r="B10" s="53" t="s">
        <v>8</v>
      </c>
      <c r="C10" s="49" t="s">
        <v>9</v>
      </c>
      <c r="D10" s="54">
        <f>D11</f>
        <v>157386.74081944002</v>
      </c>
      <c r="E10" s="8"/>
    </row>
    <row r="11" spans="1:6" ht="30" x14ac:dyDescent="0.25">
      <c r="A11" s="52" t="s">
        <v>10</v>
      </c>
      <c r="B11" s="55" t="s">
        <v>37</v>
      </c>
      <c r="C11" s="49" t="s">
        <v>9</v>
      </c>
      <c r="D11" s="56">
        <f>1600.58*(11.71+11.26)/2+1600.58*0.06056*(1469.01+1399.09)/2</f>
        <v>157386.74081944002</v>
      </c>
      <c r="E11" s="9"/>
    </row>
    <row r="12" spans="1:6" ht="33.75" x14ac:dyDescent="0.15">
      <c r="A12" s="52" t="s">
        <v>5</v>
      </c>
      <c r="B12" s="53" t="s">
        <v>12</v>
      </c>
      <c r="C12" s="49" t="s">
        <v>9</v>
      </c>
      <c r="D12" s="54">
        <f>D13+D15</f>
        <v>200085.12734729401</v>
      </c>
      <c r="E12" s="8"/>
    </row>
    <row r="13" spans="1:6" ht="33.75" x14ac:dyDescent="0.25">
      <c r="A13" s="52" t="s">
        <v>13</v>
      </c>
      <c r="B13" s="57" t="s">
        <v>41</v>
      </c>
      <c r="C13" s="49" t="s">
        <v>9</v>
      </c>
      <c r="D13" s="60">
        <f>1997.909*6.71+3.0365*0+(1997.909+3.0365)*0.06056*(1469.01+1399.09)/2</f>
        <v>187180.21834729402</v>
      </c>
      <c r="E13" s="10"/>
    </row>
    <row r="14" spans="1:6" ht="33.75" x14ac:dyDescent="0.15">
      <c r="A14" s="52" t="s">
        <v>15</v>
      </c>
      <c r="B14" s="57" t="s">
        <v>38</v>
      </c>
      <c r="C14" s="49" t="s">
        <v>9</v>
      </c>
      <c r="D14" s="60">
        <f t="shared" ref="D13:D14" si="0">1600.58*(11.71+11.26)/2+1600.58*0.06056*(1469.01+1399.09)/2</f>
        <v>157386.74081944002</v>
      </c>
      <c r="E14" s="8"/>
      <c r="F14" s="48"/>
    </row>
    <row r="15" spans="1:6" ht="22.5" x14ac:dyDescent="0.15">
      <c r="A15" s="52" t="s">
        <v>17</v>
      </c>
      <c r="B15" s="57" t="s">
        <v>39</v>
      </c>
      <c r="C15" s="49" t="s">
        <v>9</v>
      </c>
      <c r="D15" s="56">
        <f>1997.9*6.71-501</f>
        <v>12904.909</v>
      </c>
      <c r="E15" s="8"/>
    </row>
    <row r="16" spans="1:6" ht="45" x14ac:dyDescent="0.15">
      <c r="A16" s="52" t="s">
        <v>19</v>
      </c>
      <c r="B16" s="57" t="s">
        <v>40</v>
      </c>
      <c r="C16" s="49" t="s">
        <v>9</v>
      </c>
      <c r="D16" s="56">
        <v>0</v>
      </c>
      <c r="E16" s="8"/>
    </row>
  </sheetData>
  <mergeCells count="3">
    <mergeCell ref="A5:D5"/>
    <mergeCell ref="A6:D6"/>
    <mergeCell ref="D13:D14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tabSelected="1" view="pageBreakPreview" topLeftCell="A5" zoomScale="90" zoomScaleNormal="100" zoomScaleSheetLayoutView="90" workbookViewId="0">
      <selection activeCell="F18" sqref="F18"/>
    </sheetView>
  </sheetViews>
  <sheetFormatPr defaultRowHeight="11.25" x14ac:dyDescent="0.25"/>
  <cols>
    <col min="1" max="1" width="12.28515625" style="32" customWidth="1"/>
    <col min="2" max="2" width="57.7109375" style="32" customWidth="1"/>
    <col min="3" max="3" width="9.140625" style="32"/>
    <col min="4" max="4" width="18.85546875" style="33" customWidth="1"/>
    <col min="5" max="5" width="12.7109375" style="40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5"/>
      <c r="B4" s="15"/>
      <c r="C4" s="15"/>
      <c r="D4" s="16"/>
    </row>
    <row r="5" spans="1:9" ht="46.5" customHeight="1" x14ac:dyDescent="0.25">
      <c r="A5" s="58" t="s">
        <v>63</v>
      </c>
      <c r="B5" s="58"/>
      <c r="C5" s="58"/>
      <c r="D5" s="58"/>
    </row>
    <row r="6" spans="1:9" ht="21.75" customHeight="1" x14ac:dyDescent="0.25">
      <c r="A6" s="59" t="s">
        <v>36</v>
      </c>
      <c r="B6" s="59"/>
      <c r="C6" s="59"/>
      <c r="D6" s="59"/>
    </row>
    <row r="7" spans="1:9" x14ac:dyDescent="0.25">
      <c r="A7" s="15"/>
      <c r="B7" s="16"/>
      <c r="C7" s="16"/>
      <c r="D7" s="17"/>
    </row>
    <row r="8" spans="1:9" ht="34.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9" ht="22.5" customHeight="1" x14ac:dyDescent="0.15">
      <c r="A10" s="22" t="s">
        <v>4</v>
      </c>
      <c r="B10" s="23" t="s">
        <v>8</v>
      </c>
      <c r="C10" s="24" t="s">
        <v>9</v>
      </c>
      <c r="D10" s="25">
        <f>D11</f>
        <v>19868.64</v>
      </c>
      <c r="E10" s="42"/>
    </row>
    <row r="11" spans="1:9" ht="19.5" customHeight="1" x14ac:dyDescent="0.25">
      <c r="A11" s="47" t="s">
        <v>10</v>
      </c>
      <c r="B11" s="27" t="s">
        <v>11</v>
      </c>
      <c r="C11" s="28" t="s">
        <v>9</v>
      </c>
      <c r="D11" s="29">
        <v>19868.64</v>
      </c>
      <c r="E11" s="44"/>
    </row>
    <row r="12" spans="1:9" ht="24" customHeight="1" x14ac:dyDescent="0.15">
      <c r="A12" s="22" t="s">
        <v>5</v>
      </c>
      <c r="B12" s="23" t="s">
        <v>12</v>
      </c>
      <c r="C12" s="24" t="s">
        <v>9</v>
      </c>
      <c r="D12" s="25">
        <f>SUM(D13:D25)</f>
        <v>19004.28</v>
      </c>
      <c r="E12" s="42"/>
      <c r="F12" s="2" t="s">
        <v>57</v>
      </c>
      <c r="G12" s="2"/>
      <c r="I12" s="2"/>
    </row>
    <row r="13" spans="1:9" ht="20.25" customHeight="1" x14ac:dyDescent="0.25">
      <c r="A13" s="22" t="s">
        <v>13</v>
      </c>
      <c r="B13" s="30" t="s">
        <v>14</v>
      </c>
      <c r="C13" s="24" t="s">
        <v>9</v>
      </c>
      <c r="D13" s="31">
        <v>501</v>
      </c>
      <c r="E13" s="45"/>
    </row>
    <row r="14" spans="1:9" ht="15" customHeight="1" x14ac:dyDescent="0.15">
      <c r="A14" s="22" t="s">
        <v>15</v>
      </c>
      <c r="B14" s="30" t="s">
        <v>16</v>
      </c>
      <c r="C14" s="24" t="s">
        <v>9</v>
      </c>
      <c r="D14" s="25"/>
      <c r="E14" s="42"/>
      <c r="F14" s="3"/>
    </row>
    <row r="15" spans="1:9" ht="22.5" x14ac:dyDescent="0.25">
      <c r="A15" s="22" t="s">
        <v>17</v>
      </c>
      <c r="B15" s="30" t="s">
        <v>18</v>
      </c>
      <c r="C15" s="24" t="s">
        <v>9</v>
      </c>
      <c r="D15" s="31">
        <v>494.65</v>
      </c>
      <c r="E15" s="45"/>
    </row>
    <row r="16" spans="1:9" ht="22.5" x14ac:dyDescent="0.15">
      <c r="A16" s="22" t="s">
        <v>19</v>
      </c>
      <c r="B16" s="30" t="s">
        <v>20</v>
      </c>
      <c r="C16" s="24" t="s">
        <v>9</v>
      </c>
      <c r="D16" s="31">
        <f>13396.1-D13</f>
        <v>12895.1</v>
      </c>
      <c r="E16" s="42"/>
    </row>
    <row r="17" spans="1:5" ht="30" x14ac:dyDescent="0.15">
      <c r="A17" s="22" t="s">
        <v>21</v>
      </c>
      <c r="B17" s="35" t="s">
        <v>22</v>
      </c>
      <c r="C17" s="24" t="s">
        <v>9</v>
      </c>
      <c r="D17" s="31">
        <v>289.64</v>
      </c>
      <c r="E17" s="42"/>
    </row>
    <row r="18" spans="1:5" ht="22.5" x14ac:dyDescent="0.15">
      <c r="A18" s="22" t="s">
        <v>23</v>
      </c>
      <c r="B18" s="30" t="s">
        <v>24</v>
      </c>
      <c r="C18" s="24" t="s">
        <v>9</v>
      </c>
      <c r="D18" s="31">
        <v>1546.14</v>
      </c>
      <c r="E18" s="42"/>
    </row>
    <row r="19" spans="1:5" ht="22.5" x14ac:dyDescent="0.15">
      <c r="A19" s="22" t="s">
        <v>25</v>
      </c>
      <c r="B19" s="30" t="s">
        <v>26</v>
      </c>
      <c r="C19" s="24" t="s">
        <v>9</v>
      </c>
      <c r="D19" s="31">
        <v>464.32</v>
      </c>
      <c r="E19" s="42"/>
    </row>
    <row r="20" spans="1:5" x14ac:dyDescent="0.25">
      <c r="A20" s="22" t="s">
        <v>27</v>
      </c>
      <c r="B20" s="30" t="s">
        <v>30</v>
      </c>
      <c r="C20" s="24" t="s">
        <v>9</v>
      </c>
      <c r="D20" s="31">
        <v>84.87</v>
      </c>
      <c r="E20" s="45"/>
    </row>
    <row r="21" spans="1:5" ht="30" x14ac:dyDescent="0.25">
      <c r="A21" s="22" t="s">
        <v>28</v>
      </c>
      <c r="B21" s="35" t="s">
        <v>32</v>
      </c>
      <c r="C21" s="24" t="s">
        <v>9</v>
      </c>
      <c r="D21" s="31"/>
      <c r="E21" s="45"/>
    </row>
    <row r="22" spans="1:5" x14ac:dyDescent="0.15">
      <c r="A22" s="22" t="s">
        <v>29</v>
      </c>
      <c r="B22" s="30" t="s">
        <v>52</v>
      </c>
      <c r="C22" s="24" t="s">
        <v>9</v>
      </c>
      <c r="D22" s="31">
        <v>301.58</v>
      </c>
      <c r="E22" s="42"/>
    </row>
    <row r="23" spans="1:5" x14ac:dyDescent="0.15">
      <c r="A23" s="22" t="s">
        <v>31</v>
      </c>
      <c r="B23" s="30" t="s">
        <v>55</v>
      </c>
      <c r="C23" s="24" t="s">
        <v>9</v>
      </c>
      <c r="D23" s="31">
        <v>2401.2199999999998</v>
      </c>
      <c r="E23" s="42"/>
    </row>
    <row r="24" spans="1:5" ht="22.5" x14ac:dyDescent="0.25">
      <c r="A24" s="22" t="s">
        <v>33</v>
      </c>
      <c r="B24" s="30" t="s">
        <v>56</v>
      </c>
      <c r="C24" s="24" t="s">
        <v>9</v>
      </c>
      <c r="D24" s="31"/>
      <c r="E24" s="45"/>
    </row>
    <row r="25" spans="1:5" ht="33.75" x14ac:dyDescent="0.25">
      <c r="A25" s="22" t="s">
        <v>34</v>
      </c>
      <c r="B25" s="30" t="s">
        <v>35</v>
      </c>
      <c r="C25" s="24" t="s">
        <v>9</v>
      </c>
      <c r="D25" s="25">
        <v>25.76</v>
      </c>
      <c r="E25" s="45"/>
    </row>
    <row r="26" spans="1:5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zoomScaleNormal="100" workbookViewId="0">
      <selection activeCell="A6" sqref="A6:D6"/>
    </sheetView>
  </sheetViews>
  <sheetFormatPr defaultRowHeight="11.25" x14ac:dyDescent="0.25"/>
  <cols>
    <col min="1" max="1" width="9.140625" style="32"/>
    <col min="2" max="2" width="44.28515625" style="32" customWidth="1"/>
    <col min="3" max="3" width="10.85546875" style="32" customWidth="1"/>
    <col min="4" max="4" width="21.28515625" style="33" customWidth="1"/>
    <col min="5" max="5" width="12.85546875" style="3" bestFit="1" customWidth="1"/>
    <col min="6" max="6" width="10.42578125" style="1" bestFit="1" customWidth="1"/>
    <col min="7" max="16384" width="9.140625" style="1"/>
  </cols>
  <sheetData>
    <row r="4" spans="1:6" x14ac:dyDescent="0.25">
      <c r="A4" s="15"/>
      <c r="B4" s="15"/>
      <c r="C4" s="15"/>
      <c r="D4" s="16"/>
    </row>
    <row r="5" spans="1:6" ht="54" customHeight="1" x14ac:dyDescent="0.25">
      <c r="A5" s="58" t="s">
        <v>62</v>
      </c>
      <c r="B5" s="58"/>
      <c r="C5" s="58"/>
      <c r="D5" s="58"/>
    </row>
    <row r="6" spans="1:6" ht="14.25" customHeight="1" x14ac:dyDescent="0.25">
      <c r="A6" s="59" t="s">
        <v>36</v>
      </c>
      <c r="B6" s="59"/>
      <c r="C6" s="59"/>
      <c r="D6" s="59"/>
    </row>
    <row r="7" spans="1:6" x14ac:dyDescent="0.25">
      <c r="A7" s="15"/>
      <c r="B7" s="16"/>
      <c r="C7" s="16"/>
      <c r="D7" s="17"/>
    </row>
    <row r="8" spans="1:6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11"/>
    </row>
    <row r="9" spans="1:6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12"/>
    </row>
    <row r="10" spans="1:6" ht="22.5" x14ac:dyDescent="0.15">
      <c r="A10" s="22" t="s">
        <v>4</v>
      </c>
      <c r="B10" s="23" t="s">
        <v>8</v>
      </c>
      <c r="C10" s="24" t="s">
        <v>9</v>
      </c>
      <c r="D10" s="25">
        <f>D11</f>
        <v>340836</v>
      </c>
      <c r="E10" s="11"/>
    </row>
    <row r="11" spans="1:6" ht="15" x14ac:dyDescent="0.25">
      <c r="A11" s="26" t="s">
        <v>10</v>
      </c>
      <c r="B11" s="27" t="s">
        <v>54</v>
      </c>
      <c r="C11" s="28" t="s">
        <v>9</v>
      </c>
      <c r="D11" s="29">
        <v>340836</v>
      </c>
      <c r="E11" s="13"/>
    </row>
    <row r="12" spans="1:6" ht="33.75" x14ac:dyDescent="0.15">
      <c r="A12" s="22" t="s">
        <v>5</v>
      </c>
      <c r="B12" s="23" t="s">
        <v>12</v>
      </c>
      <c r="C12" s="24" t="s">
        <v>9</v>
      </c>
      <c r="D12" s="25">
        <f>SUM(D13:D22)</f>
        <v>229704.91999999998</v>
      </c>
      <c r="E12" s="11">
        <f>D12-229704.92</f>
        <v>0</v>
      </c>
      <c r="F12" s="7"/>
    </row>
    <row r="13" spans="1:6" ht="22.5" x14ac:dyDescent="0.25">
      <c r="A13" s="22" t="s">
        <v>13</v>
      </c>
      <c r="B13" s="30" t="s">
        <v>14</v>
      </c>
      <c r="C13" s="24" t="s">
        <v>9</v>
      </c>
      <c r="D13" s="31">
        <v>69304.55</v>
      </c>
      <c r="E13" s="14"/>
    </row>
    <row r="14" spans="1:6" ht="33.75" x14ac:dyDescent="0.25">
      <c r="A14" s="22" t="s">
        <v>43</v>
      </c>
      <c r="B14" s="30" t="s">
        <v>18</v>
      </c>
      <c r="C14" s="24" t="s">
        <v>9</v>
      </c>
      <c r="D14" s="31">
        <v>50340.07</v>
      </c>
      <c r="E14" s="14"/>
    </row>
    <row r="15" spans="1:6" ht="22.5" x14ac:dyDescent="0.15">
      <c r="A15" s="22" t="s">
        <v>44</v>
      </c>
      <c r="B15" s="30" t="s">
        <v>20</v>
      </c>
      <c r="C15" s="24" t="s">
        <v>9</v>
      </c>
      <c r="D15" s="31">
        <f>1859.72+1346.7</f>
        <v>3206.42</v>
      </c>
      <c r="E15" s="11"/>
    </row>
    <row r="16" spans="1:6" ht="22.5" x14ac:dyDescent="0.15">
      <c r="A16" s="22" t="s">
        <v>45</v>
      </c>
      <c r="B16" s="30" t="s">
        <v>24</v>
      </c>
      <c r="C16" s="24" t="s">
        <v>9</v>
      </c>
      <c r="D16" s="31">
        <v>18731.78</v>
      </c>
      <c r="E16" s="11"/>
    </row>
    <row r="17" spans="1:6" ht="22.5" x14ac:dyDescent="0.15">
      <c r="A17" s="22" t="s">
        <v>46</v>
      </c>
      <c r="B17" s="30" t="s">
        <v>26</v>
      </c>
      <c r="C17" s="24" t="s">
        <v>9</v>
      </c>
      <c r="D17" s="31">
        <v>5709.72</v>
      </c>
      <c r="E17" s="11"/>
    </row>
    <row r="18" spans="1:6" ht="22.5" x14ac:dyDescent="0.25">
      <c r="A18" s="22" t="s">
        <v>47</v>
      </c>
      <c r="B18" s="30" t="s">
        <v>30</v>
      </c>
      <c r="C18" s="24" t="s">
        <v>9</v>
      </c>
      <c r="D18" s="31">
        <v>11239.58</v>
      </c>
      <c r="E18" s="14"/>
    </row>
    <row r="19" spans="1:6" x14ac:dyDescent="0.15">
      <c r="A19" s="22" t="s">
        <v>48</v>
      </c>
      <c r="B19" s="30" t="s">
        <v>52</v>
      </c>
      <c r="C19" s="24" t="s">
        <v>9</v>
      </c>
      <c r="D19" s="31">
        <v>7245.57</v>
      </c>
      <c r="E19" s="11"/>
    </row>
    <row r="20" spans="1:6" x14ac:dyDescent="0.15">
      <c r="A20" s="22" t="s">
        <v>49</v>
      </c>
      <c r="B20" s="30" t="s">
        <v>53</v>
      </c>
      <c r="C20" s="24" t="s">
        <v>9</v>
      </c>
      <c r="D20" s="31">
        <v>29106.799999999999</v>
      </c>
      <c r="E20" s="11"/>
    </row>
    <row r="21" spans="1:6" ht="22.5" x14ac:dyDescent="0.25">
      <c r="A21" s="22" t="s">
        <v>50</v>
      </c>
      <c r="B21" s="30" t="s">
        <v>56</v>
      </c>
      <c r="C21" s="24" t="s">
        <v>9</v>
      </c>
      <c r="D21" s="31">
        <v>27174.6</v>
      </c>
      <c r="E21" s="14"/>
    </row>
    <row r="22" spans="1:6" ht="33.75" x14ac:dyDescent="0.25">
      <c r="A22" s="22" t="s">
        <v>51</v>
      </c>
      <c r="B22" s="30" t="s">
        <v>35</v>
      </c>
      <c r="C22" s="24" t="s">
        <v>9</v>
      </c>
      <c r="D22" s="25">
        <f>966.31+143.71+2399.46+52+866.99+3217.36</f>
        <v>7645.83</v>
      </c>
      <c r="E22" s="14"/>
      <c r="F22" s="2"/>
    </row>
  </sheetData>
  <mergeCells count="2"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2"/>
  <sheetViews>
    <sheetView view="pageBreakPreview" zoomScale="90" zoomScaleNormal="100" zoomScaleSheetLayoutView="90" workbookViewId="0">
      <selection activeCell="I16" sqref="I16"/>
    </sheetView>
  </sheetViews>
  <sheetFormatPr defaultRowHeight="11.25" x14ac:dyDescent="0.25"/>
  <cols>
    <col min="1" max="1" width="9.140625" style="32"/>
    <col min="2" max="2" width="44" style="32" customWidth="1"/>
    <col min="3" max="3" width="11.85546875" style="32" customWidth="1"/>
    <col min="4" max="4" width="23.85546875" style="33" customWidth="1"/>
    <col min="5" max="5" width="10.140625" style="40" customWidth="1"/>
    <col min="6" max="16384" width="9.140625" style="1"/>
  </cols>
  <sheetData>
    <row r="4" spans="1:5" x14ac:dyDescent="0.25">
      <c r="A4" s="15"/>
      <c r="B4" s="15"/>
      <c r="C4" s="15"/>
      <c r="D4" s="16"/>
    </row>
    <row r="5" spans="1:5" ht="43.5" customHeight="1" x14ac:dyDescent="0.25">
      <c r="A5" s="58" t="s">
        <v>61</v>
      </c>
      <c r="B5" s="58"/>
      <c r="C5" s="58"/>
      <c r="D5" s="58"/>
    </row>
    <row r="6" spans="1:5" x14ac:dyDescent="0.25">
      <c r="A6" s="59" t="s">
        <v>36</v>
      </c>
      <c r="B6" s="59"/>
      <c r="C6" s="59"/>
      <c r="D6" s="59"/>
    </row>
    <row r="7" spans="1:5" x14ac:dyDescent="0.25">
      <c r="A7" s="15"/>
      <c r="B7" s="16"/>
      <c r="C7" s="16"/>
      <c r="D7" s="17"/>
    </row>
    <row r="8" spans="1:5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5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5" ht="22.5" x14ac:dyDescent="0.15">
      <c r="A10" s="22" t="s">
        <v>4</v>
      </c>
      <c r="B10" s="23" t="s">
        <v>8</v>
      </c>
      <c r="C10" s="24" t="s">
        <v>9</v>
      </c>
      <c r="D10" s="25">
        <f>D11</f>
        <v>11166</v>
      </c>
      <c r="E10" s="42"/>
    </row>
    <row r="11" spans="1:5" ht="15" x14ac:dyDescent="0.25">
      <c r="A11" s="26" t="s">
        <v>10</v>
      </c>
      <c r="B11" s="27" t="s">
        <v>42</v>
      </c>
      <c r="C11" s="28" t="s">
        <v>9</v>
      </c>
      <c r="D11" s="29">
        <v>11166</v>
      </c>
      <c r="E11" s="44"/>
    </row>
    <row r="12" spans="1:5" ht="33.75" x14ac:dyDescent="0.15">
      <c r="A12" s="22" t="s">
        <v>5</v>
      </c>
      <c r="B12" s="23" t="s">
        <v>12</v>
      </c>
      <c r="C12" s="24" t="s">
        <v>9</v>
      </c>
      <c r="D12" s="25">
        <f>SUM(D13:D22)</f>
        <v>16825.09</v>
      </c>
      <c r="E12" s="42"/>
    </row>
    <row r="13" spans="1:5" ht="22.5" x14ac:dyDescent="0.25">
      <c r="A13" s="22" t="s">
        <v>13</v>
      </c>
      <c r="B13" s="30" t="s">
        <v>14</v>
      </c>
      <c r="C13" s="24" t="s">
        <v>9</v>
      </c>
      <c r="D13" s="31">
        <v>12801.6</v>
      </c>
      <c r="E13" s="45"/>
    </row>
    <row r="14" spans="1:5" ht="33.75" x14ac:dyDescent="0.25">
      <c r="A14" s="22" t="s">
        <v>15</v>
      </c>
      <c r="B14" s="30" t="s">
        <v>18</v>
      </c>
      <c r="C14" s="24" t="s">
        <v>9</v>
      </c>
      <c r="D14" s="31">
        <v>1472.61</v>
      </c>
      <c r="E14" s="45"/>
    </row>
    <row r="15" spans="1:5" ht="22.5" x14ac:dyDescent="0.15">
      <c r="A15" s="22" t="s">
        <v>17</v>
      </c>
      <c r="B15" s="30" t="s">
        <v>20</v>
      </c>
      <c r="C15" s="24" t="s">
        <v>9</v>
      </c>
      <c r="D15" s="31">
        <v>52.4</v>
      </c>
      <c r="E15" s="42"/>
    </row>
    <row r="16" spans="1:5" ht="22.5" x14ac:dyDescent="0.15">
      <c r="A16" s="22" t="s">
        <v>19</v>
      </c>
      <c r="B16" s="30" t="s">
        <v>24</v>
      </c>
      <c r="C16" s="24" t="s">
        <v>9</v>
      </c>
      <c r="D16" s="31">
        <v>602</v>
      </c>
      <c r="E16" s="42"/>
    </row>
    <row r="17" spans="1:5" ht="22.5" x14ac:dyDescent="0.15">
      <c r="A17" s="22" t="s">
        <v>21</v>
      </c>
      <c r="B17" s="30" t="s">
        <v>26</v>
      </c>
      <c r="C17" s="24" t="s">
        <v>9</v>
      </c>
      <c r="D17" s="31">
        <v>96.6</v>
      </c>
      <c r="E17" s="42"/>
    </row>
    <row r="18" spans="1:5" ht="22.5" x14ac:dyDescent="0.25">
      <c r="A18" s="22" t="s">
        <v>23</v>
      </c>
      <c r="B18" s="30" t="s">
        <v>30</v>
      </c>
      <c r="C18" s="24" t="s">
        <v>9</v>
      </c>
      <c r="D18" s="31">
        <v>228.7</v>
      </c>
      <c r="E18" s="45"/>
    </row>
    <row r="19" spans="1:5" x14ac:dyDescent="0.15">
      <c r="A19" s="22" t="s">
        <v>25</v>
      </c>
      <c r="B19" s="30" t="s">
        <v>52</v>
      </c>
      <c r="C19" s="24" t="s">
        <v>9</v>
      </c>
      <c r="D19" s="31">
        <v>192.2</v>
      </c>
      <c r="E19" s="42"/>
    </row>
    <row r="20" spans="1:5" x14ac:dyDescent="0.15">
      <c r="A20" s="22" t="s">
        <v>27</v>
      </c>
      <c r="B20" s="30" t="s">
        <v>55</v>
      </c>
      <c r="C20" s="24" t="s">
        <v>9</v>
      </c>
      <c r="D20" s="31">
        <v>930</v>
      </c>
      <c r="E20" s="42"/>
    </row>
    <row r="21" spans="1:5" ht="22.5" x14ac:dyDescent="0.25">
      <c r="A21" s="22" t="s">
        <v>28</v>
      </c>
      <c r="B21" s="30" t="s">
        <v>56</v>
      </c>
      <c r="C21" s="24" t="s">
        <v>9</v>
      </c>
      <c r="D21" s="31">
        <v>229</v>
      </c>
      <c r="E21" s="45"/>
    </row>
    <row r="22" spans="1:5" ht="33.75" x14ac:dyDescent="0.25">
      <c r="A22" s="22" t="s">
        <v>29</v>
      </c>
      <c r="B22" s="30" t="s">
        <v>35</v>
      </c>
      <c r="C22" s="24" t="s">
        <v>9</v>
      </c>
      <c r="D22" s="25">
        <f>81.7+41.6+96.68</f>
        <v>219.98000000000002</v>
      </c>
      <c r="E22" s="45"/>
    </row>
  </sheetData>
  <mergeCells count="2">
    <mergeCell ref="A5:D5"/>
    <mergeCell ref="A6:D6"/>
  </mergeCells>
  <pageMargins left="0.7" right="0.7" top="0.75" bottom="0.75" header="0.3" footer="0.3"/>
  <pageSetup paperSize="9" scale="9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газовые котельные</vt:lpstr>
      <vt:lpstr>угольные, дровяные</vt:lpstr>
      <vt:lpstr>ГВС открытая</vt:lpstr>
      <vt:lpstr>теплоноситель</vt:lpstr>
      <vt:lpstr>услуга передачи ООО ТТС</vt:lpstr>
      <vt:lpstr>ВГОК,РУШ</vt:lpstr>
      <vt:lpstr>'ВГОК,РУШ'!Область_печати</vt:lpstr>
      <vt:lpstr>'газовые котельные'!Область_печати</vt:lpstr>
      <vt:lpstr>'ГВС открытая'!Область_печати</vt:lpstr>
      <vt:lpstr>теплоноситель!Область_печати</vt:lpstr>
      <vt:lpstr>'угольные, дровяные'!Область_печати</vt:lpstr>
      <vt:lpstr>'услуга передачи ООО ТТС'!Область_печати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2018-05-04T08:06:43Z</dcterms:modified>
</cp:coreProperties>
</file>