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BD114270-69C3-47CF-92C9-95203026AC20}" xr6:coauthVersionLast="45" xr6:coauthVersionMax="45" xr10:uidLastSave="{00000000-0000-0000-0000-000000000000}"/>
  <bookViews>
    <workbookView xWindow="1050" yWindow="480" windowWidth="17640" windowHeight="14595" tabRatio="742" firstSheet="1" activeTab="5" xr2:uid="{00000000-000D-0000-FFFF-FFFF00000000}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ВГОК,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5">'ВГОК,РУШ'!$A$1:$D$22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7" l="1"/>
  <c r="D15" i="7"/>
  <c r="D22" i="8" l="1"/>
  <c r="D23" i="3"/>
  <c r="D13" i="3"/>
  <c r="D25" i="2"/>
  <c r="D18" i="2"/>
  <c r="F15" i="2"/>
  <c r="D15" i="2"/>
  <c r="D11" i="5" l="1"/>
  <c r="D13" i="7" l="1"/>
  <c r="D25" i="9"/>
  <c r="D23" i="9" l="1"/>
  <c r="D20" i="8" l="1"/>
  <c r="D20" i="7"/>
  <c r="D18" i="3"/>
  <c r="D17" i="3"/>
  <c r="D22" i="3"/>
  <c r="D21" i="3"/>
  <c r="D20" i="3"/>
  <c r="D19" i="3"/>
  <c r="D24" i="2" l="1"/>
  <c r="D23" i="2"/>
  <c r="D14" i="2"/>
  <c r="D11" i="3" l="1"/>
  <c r="D14" i="5" l="1"/>
  <c r="D12" i="5" l="1"/>
  <c r="D10" i="9" l="1"/>
  <c r="D12" i="9"/>
  <c r="D12" i="7"/>
  <c r="D12" i="8"/>
  <c r="D12" i="3" l="1"/>
  <c r="D12" i="2" l="1"/>
  <c r="D10" i="7" l="1"/>
  <c r="D10" i="8"/>
  <c r="D10" i="3"/>
  <c r="D10" i="2"/>
  <c r="D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4" authorId="0" shapeId="0" xr:uid="{C0CAE8A5-64C7-4A17-AE36-2FC265CCB11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турбика</t>
        </r>
      </text>
    </comment>
    <comment ref="D15" authorId="0" shapeId="0" xr:uid="{770CD166-A980-4DBC-A4C8-77A17617DC3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сторонний закуп + с/с ГПУ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4" authorId="0" shapeId="0" xr:uid="{D08BFEBC-1427-4028-8EE7-9CD7D8B585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сторонний закуп</t>
        </r>
      </text>
    </comment>
  </commentList>
</comments>
</file>

<file path=xl/sharedStrings.xml><?xml version="1.0" encoding="utf-8"?>
<sst xmlns="http://schemas.openxmlformats.org/spreadsheetml/2006/main" count="296" uniqueCount="63">
  <si>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</si>
  <si>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</si>
  <si>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</si>
  <si>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</si>
  <si>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</si>
  <si>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</si>
  <si>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</si>
  <si>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</si>
  <si>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</si>
  <si>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</si>
  <si>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</si>
  <si>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</si>
  <si>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</si>
  <si>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</si>
  <si>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</si>
  <si>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</si>
  <si>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</si>
  <si>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</si>
  <si>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</si>
  <si>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</si>
  <si>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</si>
  <si>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</si>
  <si>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</si>
  <si>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</si>
  <si>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</si>
  <si>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</si>
  <si>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</si>
  <si>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</si>
  <si>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</si>
  <si>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</si>
  <si>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</si>
  <si>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</si>
  <si>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</si>
  <si>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</si>
  <si>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</si>
  <si>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</si>
  <si>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</si>
  <si>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</si>
  <si>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</si>
  <si>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</si>
  <si>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</si>
  <si>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</si>
  <si>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</si>
  <si>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</si>
  <si>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</si>
  <si>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</si>
  <si>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</si>
  <si>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</si>
  <si>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</si>
  <si>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</si>
  <si>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</si>
  <si>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</si>
  <si>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</si>
  <si>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</si>
  <si>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</si>
  <si>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</si>
  <si>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</si>
  <si>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2019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</si>
  <si>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2019 год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</si>
  <si>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2019 год
</t>
  </si>
  <si>
    <t>Информация об основных показателях финансово-хозяйственной деятельности регулируемых организаций (закуп тепловой энергии ВГОК,РУШ) за 2019 год</t>
  </si>
  <si>
    <t xml:space="preserve">Информация об основных показателях финансово-хозяйственной деятельности регулируемых организаций (теплоноситель) за 2019 год
</t>
  </si>
  <si>
    <t xml:space="preserve">Информация об основных показателях финансово-хозяйственной деятельности регулируемых организаций (ГВС открытая)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</si>
</sst>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_ ;\-#,##0.00\ "/>
    <numFmt numFmtId="167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7" fillId="0" borderId="0" xfId="5" applyFont="1" applyBorder="1"/>
    <xf numFmtId="0" fontId="1" fillId="0" borderId="0" xfId="5" applyBorder="1"/>
    <xf numFmtId="0" fontId="3" fillId="0" borderId="0" xfId="6" applyFont="1" applyBorder="1" applyAlignment="1" applyProtection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 applyProtection="1">
      <alignment vertical="center" wrapText="1"/>
    </xf>
    <xf numFmtId="0" fontId="3" fillId="2" borderId="6" xfId="6" applyFont="1" applyFill="1" applyBorder="1" applyAlignment="1" applyProtection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4" applyFont="1" applyFill="1" applyBorder="1" applyAlignment="1" applyProtection="1">
      <alignment horizontal="center" vertical="center" wrapText="1"/>
    </xf>
    <xf numFmtId="49" fontId="8" fillId="2" borderId="11" xfId="4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1" applyFont="1" applyFill="1" applyBorder="1" applyAlignment="1" applyProtection="1">
      <alignment horizontal="left" vertical="center" wrapText="1" indent="1"/>
    </xf>
    <xf numFmtId="4" fontId="12" fillId="2" borderId="9" xfId="1" applyNumberFormat="1" applyFont="1" applyFill="1" applyBorder="1" applyAlignment="1" applyProtection="1">
      <alignment horizontal="center" vertical="center" wrapText="1"/>
    </xf>
    <xf numFmtId="4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6" xfId="6" applyNumberFormat="1" applyFont="1" applyFill="1" applyBorder="1" applyAlignment="1" applyProtection="1">
      <alignment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167" fontId="3" fillId="0" borderId="0" xfId="1" applyNumberFormat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horizontal="center" vertical="center" wrapText="1"/>
    </xf>
    <xf numFmtId="167" fontId="3" fillId="0" borderId="0" xfId="1" applyNumberFormat="1" applyFont="1" applyFill="1" applyAlignment="1" applyProtection="1">
      <alignment horizontal="center" vertical="center" wrapText="1"/>
    </xf>
    <xf numFmtId="164" fontId="7" fillId="0" borderId="6" xfId="7" applyFont="1" applyBorder="1" applyAlignment="1">
      <alignment horizontal="center" vertical="center"/>
    </xf>
    <xf numFmtId="4" fontId="7" fillId="2" borderId="6" xfId="5" applyNumberFormat="1" applyFont="1" applyFill="1" applyBorder="1" applyAlignment="1">
      <alignment horizontal="center"/>
    </xf>
    <xf numFmtId="4" fontId="7" fillId="2" borderId="6" xfId="5" applyNumberFormat="1" applyFont="1" applyFill="1" applyBorder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166" fontId="16" fillId="2" borderId="11" xfId="7" applyNumberFormat="1" applyFont="1" applyFill="1" applyBorder="1" applyAlignment="1" applyProtection="1">
      <alignment horizontal="center" vertical="center"/>
      <protection locked="0"/>
    </xf>
    <xf numFmtId="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Forma_5_Книга2" xfId="6" xr:uid="{00000000-0005-0000-0000-000004000000}"/>
    <cellStyle name="Обычный_Мониторинг инвестиций" xfId="1" xr:uid="{00000000-0005-0000-0000-000005000000}"/>
    <cellStyle name="Обычный_Шаблон по источникам для Модуля Реестр (2)" xfId="2" xr:uid="{00000000-0005-0000-0000-000006000000}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"/>
  <sheetViews>
    <sheetView topLeftCell="A4" zoomScaleNormal="100" workbookViewId="0">
      <selection activeCell="D12" sqref="D12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67" t="s">
        <v>57</v>
      </c>
      <c r="B5" s="67"/>
      <c r="C5" s="67"/>
      <c r="D5" s="67"/>
    </row>
    <row r="6" spans="1:9" ht="21.75" customHeight="1" x14ac:dyDescent="0.25">
      <c r="A6" s="68" t="s">
        <v>36</v>
      </c>
      <c r="B6" s="68"/>
      <c r="C6" s="68"/>
      <c r="D6" s="68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f>D11</f>
        <v>454770.67520699999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454770.67520699999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499218.50800000003</v>
      </c>
      <c r="E12" s="65"/>
      <c r="F12" s="2"/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v>217018.11975000001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25">
        <f>112850.36363-7228.05237</f>
        <v>105622.31126</v>
      </c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f>25161.97427+15314.81745</f>
        <v>40476.791720000001</v>
      </c>
      <c r="E15" s="45"/>
      <c r="F15" s="1">
        <f>24476.52+16000.27</f>
        <v>40476.79</v>
      </c>
    </row>
    <row r="16" spans="1:9" ht="22.5" x14ac:dyDescent="0.25">
      <c r="A16" s="22" t="s">
        <v>19</v>
      </c>
      <c r="B16" s="30" t="s">
        <v>20</v>
      </c>
      <c r="C16" s="24" t="s">
        <v>9</v>
      </c>
      <c r="D16" s="31">
        <v>2211.2109999999998</v>
      </c>
      <c r="E16" s="66"/>
    </row>
    <row r="17" spans="1:7" ht="30" x14ac:dyDescent="0.15">
      <c r="A17" s="22" t="s">
        <v>21</v>
      </c>
      <c r="B17" s="35" t="s">
        <v>22</v>
      </c>
      <c r="C17" s="24" t="s">
        <v>9</v>
      </c>
      <c r="D17" s="31">
        <v>0</v>
      </c>
      <c r="E17" s="42"/>
    </row>
    <row r="18" spans="1:7" ht="22.5" x14ac:dyDescent="0.15">
      <c r="A18" s="22" t="s">
        <v>23</v>
      </c>
      <c r="B18" s="30" t="s">
        <v>24</v>
      </c>
      <c r="C18" s="24" t="s">
        <v>9</v>
      </c>
      <c r="D18" s="31">
        <f>22304.72+6959.42</f>
        <v>29264.14</v>
      </c>
      <c r="E18" s="42"/>
    </row>
    <row r="19" spans="1:7" ht="22.5" x14ac:dyDescent="0.15">
      <c r="A19" s="22" t="s">
        <v>25</v>
      </c>
      <c r="B19" s="30" t="s">
        <v>26</v>
      </c>
      <c r="C19" s="24" t="s">
        <v>9</v>
      </c>
      <c r="D19" s="31">
        <v>8811.4526000000005</v>
      </c>
      <c r="E19" s="42"/>
    </row>
    <row r="20" spans="1:7" x14ac:dyDescent="0.25">
      <c r="A20" s="22" t="s">
        <v>27</v>
      </c>
      <c r="B20" s="30" t="s">
        <v>30</v>
      </c>
      <c r="C20" s="24" t="s">
        <v>9</v>
      </c>
      <c r="D20" s="31">
        <v>18466.87571</v>
      </c>
      <c r="E20" s="45"/>
    </row>
    <row r="21" spans="1:7" ht="30" x14ac:dyDescent="0.25">
      <c r="A21" s="22" t="s">
        <v>28</v>
      </c>
      <c r="B21" s="35" t="s">
        <v>32</v>
      </c>
      <c r="C21" s="24" t="s">
        <v>9</v>
      </c>
      <c r="D21" s="31">
        <v>1450.9670000000001</v>
      </c>
      <c r="E21" s="45"/>
      <c r="G21" s="2"/>
    </row>
    <row r="22" spans="1:7" x14ac:dyDescent="0.15">
      <c r="A22" s="22" t="s">
        <v>29</v>
      </c>
      <c r="B22" s="30" t="s">
        <v>52</v>
      </c>
      <c r="C22" s="24" t="s">
        <v>9</v>
      </c>
      <c r="D22" s="31">
        <v>9482.7454199999993</v>
      </c>
      <c r="E22" s="42"/>
    </row>
    <row r="23" spans="1:7" x14ac:dyDescent="0.15">
      <c r="A23" s="22" t="s">
        <v>31</v>
      </c>
      <c r="B23" s="30" t="s">
        <v>55</v>
      </c>
      <c r="C23" s="24" t="s">
        <v>9</v>
      </c>
      <c r="D23" s="31">
        <f>28890.12675+14829.22248</f>
        <v>43719.34923</v>
      </c>
      <c r="E23" s="42"/>
    </row>
    <row r="24" spans="1:7" ht="22.5" x14ac:dyDescent="0.25">
      <c r="A24" s="22" t="s">
        <v>33</v>
      </c>
      <c r="B24" s="30" t="s">
        <v>56</v>
      </c>
      <c r="C24" s="24" t="s">
        <v>9</v>
      </c>
      <c r="D24" s="31">
        <f>9131.40596+339.974</f>
        <v>9471.3799600000002</v>
      </c>
      <c r="E24" s="45"/>
    </row>
    <row r="25" spans="1:7" ht="33.75" x14ac:dyDescent="0.25">
      <c r="A25" s="22" t="s">
        <v>34</v>
      </c>
      <c r="B25" s="30" t="s">
        <v>35</v>
      </c>
      <c r="C25" s="24" t="s">
        <v>9</v>
      </c>
      <c r="D25" s="25">
        <f>560324.104-61105.596-D13-D14-D15-D16-D17-D18-D19-D20-D21-D22-D23-D24</f>
        <v>13223.164350000019</v>
      </c>
      <c r="E25" s="58"/>
      <c r="F25" s="2"/>
    </row>
    <row r="26" spans="1:7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26"/>
  <sheetViews>
    <sheetView zoomScaleNormal="100" workbookViewId="0">
      <selection activeCell="G17" sqref="G17"/>
    </sheetView>
  </sheetViews>
  <sheetFormatPr defaultColWidth="30.5703125" defaultRowHeight="11.25" x14ac:dyDescent="0.25"/>
  <cols>
    <col min="1" max="1" width="12" style="32" customWidth="1"/>
    <col min="2" max="2" width="50.140625" style="32" customWidth="1"/>
    <col min="3" max="3" width="17.28515625" style="32" customWidth="1"/>
    <col min="4" max="4" width="14.85546875" style="33" customWidth="1"/>
    <col min="5" max="5" width="2" style="32" bestFit="1" customWidth="1"/>
    <col min="6" max="6" width="7.85546875" style="32" customWidth="1"/>
    <col min="7" max="7" width="13.7109375" style="32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5"/>
      <c r="B4" s="15"/>
      <c r="C4" s="15"/>
      <c r="D4" s="16"/>
    </row>
    <row r="5" spans="1:9" ht="39.75" customHeight="1" x14ac:dyDescent="0.25">
      <c r="A5" s="67" t="s">
        <v>58</v>
      </c>
      <c r="B5" s="67"/>
      <c r="C5" s="67"/>
      <c r="D5" s="67"/>
    </row>
    <row r="6" spans="1:9" ht="21.75" customHeight="1" x14ac:dyDescent="0.25">
      <c r="A6" s="68" t="s">
        <v>36</v>
      </c>
      <c r="B6" s="68"/>
      <c r="C6" s="68"/>
      <c r="D6" s="68"/>
    </row>
    <row r="7" spans="1:9" x14ac:dyDescent="0.25">
      <c r="A7" s="15"/>
      <c r="B7" s="16"/>
      <c r="C7" s="16"/>
      <c r="D7" s="17"/>
    </row>
    <row r="8" spans="1:9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37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38"/>
    </row>
    <row r="10" spans="1:9" ht="29.25" customHeight="1" x14ac:dyDescent="0.15">
      <c r="A10" s="22" t="s">
        <v>4</v>
      </c>
      <c r="B10" s="23" t="s">
        <v>8</v>
      </c>
      <c r="C10" s="24" t="s">
        <v>9</v>
      </c>
      <c r="D10" s="25">
        <f>D11</f>
        <v>10374.465455</v>
      </c>
      <c r="E10" s="37"/>
    </row>
    <row r="11" spans="1:9" ht="15" x14ac:dyDescent="0.25">
      <c r="A11" s="26" t="s">
        <v>10</v>
      </c>
      <c r="B11" s="27" t="s">
        <v>11</v>
      </c>
      <c r="C11" s="28" t="s">
        <v>9</v>
      </c>
      <c r="D11" s="29">
        <f>9585.447083+789.018372</f>
        <v>10374.465455</v>
      </c>
      <c r="E11" s="39"/>
    </row>
    <row r="12" spans="1:9" ht="39" customHeight="1" x14ac:dyDescent="0.15">
      <c r="A12" s="22" t="s">
        <v>5</v>
      </c>
      <c r="B12" s="23" t="s">
        <v>12</v>
      </c>
      <c r="C12" s="24" t="s">
        <v>9</v>
      </c>
      <c r="D12" s="25">
        <f>SUM(D13:D23)</f>
        <v>78473.589000000022</v>
      </c>
      <c r="E12" s="37"/>
      <c r="G12" s="40"/>
      <c r="H12" s="5"/>
      <c r="I12" s="6"/>
    </row>
    <row r="13" spans="1:9" ht="21.75" customHeight="1" x14ac:dyDescent="0.15">
      <c r="A13" s="22" t="s">
        <v>13</v>
      </c>
      <c r="B13" s="30" t="s">
        <v>16</v>
      </c>
      <c r="C13" s="24" t="s">
        <v>9</v>
      </c>
      <c r="D13" s="25">
        <f>10712.3724+320.39921</f>
        <v>11032.77161</v>
      </c>
      <c r="E13" s="37"/>
      <c r="G13" s="34"/>
      <c r="H13" s="7"/>
    </row>
    <row r="14" spans="1:9" ht="33.75" x14ac:dyDescent="0.25">
      <c r="A14" s="22" t="s">
        <v>15</v>
      </c>
      <c r="B14" s="30" t="s">
        <v>18</v>
      </c>
      <c r="C14" s="24" t="s">
        <v>9</v>
      </c>
      <c r="D14" s="31">
        <v>2370.4160000000002</v>
      </c>
      <c r="E14" s="41"/>
    </row>
    <row r="15" spans="1:9" ht="22.5" x14ac:dyDescent="0.15">
      <c r="A15" s="22" t="s">
        <v>17</v>
      </c>
      <c r="B15" s="30" t="s">
        <v>20</v>
      </c>
      <c r="C15" s="24" t="s">
        <v>9</v>
      </c>
      <c r="D15" s="31">
        <v>123.515</v>
      </c>
      <c r="E15" s="37"/>
    </row>
    <row r="16" spans="1:9" ht="30" x14ac:dyDescent="0.15">
      <c r="A16" s="22" t="s">
        <v>19</v>
      </c>
      <c r="B16" s="35" t="s">
        <v>22</v>
      </c>
      <c r="C16" s="24" t="s">
        <v>9</v>
      </c>
      <c r="D16" s="31">
        <v>0</v>
      </c>
      <c r="E16" s="37"/>
    </row>
    <row r="17" spans="1:8" ht="22.5" x14ac:dyDescent="0.15">
      <c r="A17" s="22" t="s">
        <v>21</v>
      </c>
      <c r="B17" s="30" t="s">
        <v>24</v>
      </c>
      <c r="C17" s="24" t="s">
        <v>9</v>
      </c>
      <c r="D17" s="31">
        <f>15419.31582+1402.06325</f>
        <v>16821.379069999999</v>
      </c>
      <c r="E17" s="37"/>
    </row>
    <row r="18" spans="1:8" ht="22.5" x14ac:dyDescent="0.15">
      <c r="A18" s="22" t="s">
        <v>23</v>
      </c>
      <c r="B18" s="30" t="s">
        <v>26</v>
      </c>
      <c r="C18" s="24" t="s">
        <v>9</v>
      </c>
      <c r="D18" s="31">
        <f>4921.91553+417.35004</f>
        <v>5339.2655700000005</v>
      </c>
      <c r="E18" s="37"/>
    </row>
    <row r="19" spans="1:8" ht="22.5" x14ac:dyDescent="0.25">
      <c r="A19" s="22" t="s">
        <v>25</v>
      </c>
      <c r="B19" s="30" t="s">
        <v>30</v>
      </c>
      <c r="C19" s="24" t="s">
        <v>9</v>
      </c>
      <c r="D19" s="31">
        <f>8768.31493+82.8467</f>
        <v>8851.1616300000005</v>
      </c>
      <c r="E19" s="41"/>
    </row>
    <row r="20" spans="1:8" x14ac:dyDescent="0.15">
      <c r="A20" s="22" t="s">
        <v>27</v>
      </c>
      <c r="B20" s="30" t="s">
        <v>52</v>
      </c>
      <c r="C20" s="24" t="s">
        <v>9</v>
      </c>
      <c r="D20" s="31">
        <f>3177.58912+305.06542</f>
        <v>3482.65454</v>
      </c>
      <c r="E20" s="37"/>
    </row>
    <row r="21" spans="1:8" x14ac:dyDescent="0.15">
      <c r="A21" s="22" t="s">
        <v>28</v>
      </c>
      <c r="B21" s="30" t="s">
        <v>55</v>
      </c>
      <c r="C21" s="24" t="s">
        <v>9</v>
      </c>
      <c r="D21" s="31">
        <f>15256.99465+7829.99911+1399.04306+713.13416</f>
        <v>25199.170980000003</v>
      </c>
      <c r="E21" s="37"/>
    </row>
    <row r="22" spans="1:8" ht="22.5" x14ac:dyDescent="0.25">
      <c r="A22" s="22" t="s">
        <v>29</v>
      </c>
      <c r="B22" s="30" t="s">
        <v>56</v>
      </c>
      <c r="C22" s="24" t="s">
        <v>9</v>
      </c>
      <c r="D22" s="31">
        <f>496.13422+32.98624</f>
        <v>529.12045999999998</v>
      </c>
      <c r="E22" s="41"/>
    </row>
    <row r="23" spans="1:8" ht="33.75" x14ac:dyDescent="0.25">
      <c r="A23" s="22" t="s">
        <v>31</v>
      </c>
      <c r="B23" s="30" t="s">
        <v>35</v>
      </c>
      <c r="C23" s="24" t="s">
        <v>9</v>
      </c>
      <c r="D23" s="25">
        <f>105783.316-27309.727-D13-D14-D15-D16-D17-D18-D19-D20-D21-D22</f>
        <v>4724.134140000011</v>
      </c>
      <c r="E23" s="41"/>
      <c r="H23" s="2"/>
    </row>
    <row r="24" spans="1:8" x14ac:dyDescent="0.25">
      <c r="D24" s="46"/>
    </row>
    <row r="25" spans="1:8" x14ac:dyDescent="0.25">
      <c r="D25" s="46"/>
    </row>
    <row r="26" spans="1:8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r:id="rId1"/>
  <colBreaks count="1" manualBreakCount="1">
    <brk id="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6"/>
  <sheetViews>
    <sheetView zoomScaleNormal="100" workbookViewId="0">
      <selection activeCell="D12" sqref="D12"/>
    </sheetView>
  </sheetViews>
  <sheetFormatPr defaultRowHeight="11.25" x14ac:dyDescent="0.25"/>
  <cols>
    <col min="1" max="1" width="9.140625" style="32"/>
    <col min="2" max="2" width="44.5703125" style="32" customWidth="1"/>
    <col min="3" max="3" width="9.140625" style="32"/>
    <col min="4" max="4" width="23.5703125" style="33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A4" s="15"/>
      <c r="B4" s="15"/>
      <c r="C4" s="15"/>
      <c r="D4" s="36"/>
    </row>
    <row r="5" spans="1:6" ht="48" customHeight="1" x14ac:dyDescent="0.25">
      <c r="A5" s="67" t="s">
        <v>62</v>
      </c>
      <c r="B5" s="67"/>
      <c r="C5" s="67"/>
      <c r="D5" s="67"/>
    </row>
    <row r="6" spans="1:6" x14ac:dyDescent="0.25">
      <c r="A6" s="68" t="s">
        <v>36</v>
      </c>
      <c r="B6" s="68"/>
      <c r="C6" s="68"/>
      <c r="D6" s="68"/>
    </row>
    <row r="7" spans="1:6" x14ac:dyDescent="0.25">
      <c r="A7" s="15"/>
      <c r="B7" s="16"/>
      <c r="C7" s="16"/>
      <c r="D7" s="17"/>
    </row>
    <row r="8" spans="1:6" ht="33.75" x14ac:dyDescent="0.15">
      <c r="A8" s="49" t="s">
        <v>0</v>
      </c>
      <c r="B8" s="50" t="s">
        <v>1</v>
      </c>
      <c r="C8" s="50" t="s">
        <v>2</v>
      </c>
      <c r="D8" s="50" t="s">
        <v>3</v>
      </c>
      <c r="E8" s="8"/>
    </row>
    <row r="9" spans="1:6" x14ac:dyDescent="0.15">
      <c r="A9" s="51" t="s">
        <v>4</v>
      </c>
      <c r="B9" s="51" t="s">
        <v>5</v>
      </c>
      <c r="C9" s="51" t="s">
        <v>6</v>
      </c>
      <c r="D9" s="51" t="s">
        <v>7</v>
      </c>
      <c r="E9" s="4"/>
    </row>
    <row r="10" spans="1:6" ht="22.5" x14ac:dyDescent="0.15">
      <c r="A10" s="52" t="s">
        <v>4</v>
      </c>
      <c r="B10" s="53" t="s">
        <v>8</v>
      </c>
      <c r="C10" s="49" t="s">
        <v>9</v>
      </c>
      <c r="D10" s="60">
        <f>D11</f>
        <v>147676.04902100001</v>
      </c>
      <c r="E10" s="8"/>
    </row>
    <row r="11" spans="1:6" ht="30" x14ac:dyDescent="0.25">
      <c r="A11" s="52" t="s">
        <v>10</v>
      </c>
      <c r="B11" s="54" t="s">
        <v>37</v>
      </c>
      <c r="C11" s="49" t="s">
        <v>9</v>
      </c>
      <c r="D11" s="59">
        <f>129645.68193+18030.367091</f>
        <v>147676.04902100001</v>
      </c>
      <c r="E11" s="9"/>
    </row>
    <row r="12" spans="1:6" ht="33.75" x14ac:dyDescent="0.15">
      <c r="A12" s="52" t="s">
        <v>5</v>
      </c>
      <c r="B12" s="53" t="s">
        <v>12</v>
      </c>
      <c r="C12" s="49" t="s">
        <v>9</v>
      </c>
      <c r="D12" s="60">
        <f>D13+D15</f>
        <v>163401.29999999999</v>
      </c>
      <c r="E12" s="8"/>
    </row>
    <row r="13" spans="1:6" ht="33.75" x14ac:dyDescent="0.25">
      <c r="A13" s="52" t="s">
        <v>13</v>
      </c>
      <c r="B13" s="55" t="s">
        <v>41</v>
      </c>
      <c r="C13" s="49" t="s">
        <v>9</v>
      </c>
      <c r="D13" s="69">
        <v>146729.99</v>
      </c>
      <c r="E13" s="10"/>
    </row>
    <row r="14" spans="1:6" ht="33.75" x14ac:dyDescent="0.15">
      <c r="A14" s="52" t="s">
        <v>15</v>
      </c>
      <c r="B14" s="55" t="s">
        <v>38</v>
      </c>
      <c r="C14" s="49" t="s">
        <v>9</v>
      </c>
      <c r="D14" s="69">
        <f>482.084*((533941.08602+69032.15389+5354.99909+17694.46739)/322914.774)</f>
        <v>934.59808806182662</v>
      </c>
      <c r="E14" s="8"/>
      <c r="F14" s="48"/>
    </row>
    <row r="15" spans="1:6" ht="22.5" x14ac:dyDescent="0.15">
      <c r="A15" s="52" t="s">
        <v>17</v>
      </c>
      <c r="B15" s="55" t="s">
        <v>39</v>
      </c>
      <c r="C15" s="49" t="s">
        <v>9</v>
      </c>
      <c r="D15" s="70">
        <v>16671.310000000001</v>
      </c>
      <c r="E15" s="8"/>
    </row>
    <row r="16" spans="1:6" ht="45" x14ac:dyDescent="0.15">
      <c r="A16" s="52" t="s">
        <v>19</v>
      </c>
      <c r="B16" s="55" t="s">
        <v>40</v>
      </c>
      <c r="C16" s="49" t="s">
        <v>9</v>
      </c>
      <c r="D16" s="71"/>
      <c r="E16" s="8"/>
    </row>
  </sheetData>
  <mergeCells count="4">
    <mergeCell ref="A5:D5"/>
    <mergeCell ref="A6:D6"/>
    <mergeCell ref="D13:D14"/>
    <mergeCell ref="D15:D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26"/>
  <sheetViews>
    <sheetView topLeftCell="A4" zoomScaleNormal="100" zoomScaleSheetLayoutView="90" workbookViewId="0">
      <selection activeCell="D12" sqref="D12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67" t="s">
        <v>61</v>
      </c>
      <c r="B5" s="67"/>
      <c r="C5" s="67"/>
      <c r="D5" s="67"/>
    </row>
    <row r="6" spans="1:9" ht="21.75" customHeight="1" x14ac:dyDescent="0.25">
      <c r="A6" s="68" t="s">
        <v>36</v>
      </c>
      <c r="B6" s="68"/>
      <c r="C6" s="68"/>
      <c r="D6" s="68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f>D11</f>
        <v>18030.367091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18030.367091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18434.969999999998</v>
      </c>
      <c r="E12" s="42"/>
      <c r="F12" s="2"/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v>11512.16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56"/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v>374.06545999999997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57"/>
      <c r="E16" s="42"/>
    </row>
    <row r="17" spans="1:5" ht="30" x14ac:dyDescent="0.15">
      <c r="A17" s="22" t="s">
        <v>21</v>
      </c>
      <c r="B17" s="35" t="s">
        <v>22</v>
      </c>
      <c r="C17" s="24" t="s">
        <v>9</v>
      </c>
      <c r="D17" s="31">
        <v>436.51175000000001</v>
      </c>
      <c r="E17" s="42"/>
    </row>
    <row r="18" spans="1:5" ht="22.5" x14ac:dyDescent="0.15">
      <c r="A18" s="22" t="s">
        <v>23</v>
      </c>
      <c r="B18" s="30" t="s">
        <v>24</v>
      </c>
      <c r="C18" s="24" t="s">
        <v>9</v>
      </c>
      <c r="D18" s="31">
        <v>1985.8834899999999</v>
      </c>
      <c r="E18" s="42"/>
    </row>
    <row r="19" spans="1:5" ht="22.5" x14ac:dyDescent="0.15">
      <c r="A19" s="22" t="s">
        <v>25</v>
      </c>
      <c r="B19" s="30" t="s">
        <v>26</v>
      </c>
      <c r="C19" s="24" t="s">
        <v>9</v>
      </c>
      <c r="D19" s="31">
        <v>594.87773000000004</v>
      </c>
      <c r="E19" s="42"/>
    </row>
    <row r="20" spans="1:5" x14ac:dyDescent="0.25">
      <c r="A20" s="22" t="s">
        <v>27</v>
      </c>
      <c r="B20" s="30" t="s">
        <v>30</v>
      </c>
      <c r="C20" s="24" t="s">
        <v>9</v>
      </c>
      <c r="D20" s="31">
        <v>73.187880000000007</v>
      </c>
      <c r="E20" s="45"/>
    </row>
    <row r="21" spans="1:5" ht="30" x14ac:dyDescent="0.25">
      <c r="A21" s="22" t="s">
        <v>28</v>
      </c>
      <c r="B21" s="35" t="s">
        <v>32</v>
      </c>
      <c r="C21" s="24" t="s">
        <v>9</v>
      </c>
      <c r="D21" s="57"/>
      <c r="E21" s="45"/>
    </row>
    <row r="22" spans="1:5" x14ac:dyDescent="0.15">
      <c r="A22" s="22" t="s">
        <v>29</v>
      </c>
      <c r="B22" s="30" t="s">
        <v>52</v>
      </c>
      <c r="C22" s="24" t="s">
        <v>9</v>
      </c>
      <c r="D22" s="31">
        <v>358.14461999999997</v>
      </c>
      <c r="E22" s="42"/>
    </row>
    <row r="23" spans="1:5" x14ac:dyDescent="0.15">
      <c r="A23" s="22" t="s">
        <v>31</v>
      </c>
      <c r="B23" s="30" t="s">
        <v>55</v>
      </c>
      <c r="C23" s="24" t="s">
        <v>9</v>
      </c>
      <c r="D23" s="31">
        <f>1965.27102+1007.57429</f>
        <v>2972.8453099999997</v>
      </c>
      <c r="E23" s="42"/>
    </row>
    <row r="24" spans="1:5" ht="22.5" x14ac:dyDescent="0.25">
      <c r="A24" s="22" t="s">
        <v>33</v>
      </c>
      <c r="B24" s="30" t="s">
        <v>56</v>
      </c>
      <c r="C24" s="24" t="s">
        <v>9</v>
      </c>
      <c r="D24" s="57"/>
      <c r="E24" s="45"/>
    </row>
    <row r="25" spans="1:5" ht="33.75" x14ac:dyDescent="0.25">
      <c r="A25" s="22" t="s">
        <v>34</v>
      </c>
      <c r="B25" s="30" t="s">
        <v>35</v>
      </c>
      <c r="C25" s="24" t="s">
        <v>9</v>
      </c>
      <c r="D25" s="25">
        <f>18434.97-D13-D14-D15-D16-D17-D18-D19-D20-D21-D22-D23-D24</f>
        <v>127.29376000000184</v>
      </c>
      <c r="E25" s="45"/>
    </row>
    <row r="26" spans="1:5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G22"/>
  <sheetViews>
    <sheetView zoomScaleNormal="100" workbookViewId="0">
      <selection activeCell="D13" sqref="D13"/>
    </sheetView>
  </sheetViews>
  <sheetFormatPr defaultRowHeight="11.25" x14ac:dyDescent="0.25"/>
  <cols>
    <col min="1" max="1" width="9.140625" style="32"/>
    <col min="2" max="2" width="44.28515625" style="32" customWidth="1"/>
    <col min="3" max="3" width="10.85546875" style="32" customWidth="1"/>
    <col min="4" max="4" width="21.28515625" style="33" customWidth="1"/>
    <col min="5" max="5" width="12.85546875" style="3" bestFit="1" customWidth="1"/>
    <col min="6" max="6" width="10.42578125" style="1" bestFit="1" customWidth="1"/>
    <col min="7" max="7" width="12.42578125" style="1" bestFit="1" customWidth="1"/>
    <col min="8" max="16384" width="9.140625" style="1"/>
  </cols>
  <sheetData>
    <row r="4" spans="1:7" x14ac:dyDescent="0.25">
      <c r="A4" s="15"/>
      <c r="B4" s="15"/>
      <c r="C4" s="15"/>
      <c r="D4" s="16"/>
    </row>
    <row r="5" spans="1:7" ht="54" customHeight="1" x14ac:dyDescent="0.25">
      <c r="A5" s="67" t="s">
        <v>59</v>
      </c>
      <c r="B5" s="67"/>
      <c r="C5" s="67"/>
      <c r="D5" s="67"/>
    </row>
    <row r="6" spans="1:7" ht="14.25" customHeight="1" x14ac:dyDescent="0.25">
      <c r="A6" s="68" t="s">
        <v>36</v>
      </c>
      <c r="B6" s="68"/>
      <c r="C6" s="68"/>
      <c r="D6" s="68"/>
    </row>
    <row r="7" spans="1:7" x14ac:dyDescent="0.25">
      <c r="A7" s="15"/>
      <c r="B7" s="16"/>
      <c r="C7" s="16"/>
      <c r="D7" s="17"/>
    </row>
    <row r="8" spans="1:7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11"/>
    </row>
    <row r="9" spans="1:7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12"/>
    </row>
    <row r="10" spans="1:7" ht="22.5" x14ac:dyDescent="0.25">
      <c r="A10" s="22" t="s">
        <v>4</v>
      </c>
      <c r="B10" s="23" t="s">
        <v>8</v>
      </c>
      <c r="C10" s="24" t="s">
        <v>9</v>
      </c>
      <c r="D10" s="25">
        <f>D11</f>
        <v>321069.48256899999</v>
      </c>
      <c r="E10" s="64"/>
      <c r="F10" s="62"/>
      <c r="G10" s="63"/>
    </row>
    <row r="11" spans="1:7" ht="15" x14ac:dyDescent="0.25">
      <c r="A11" s="26" t="s">
        <v>10</v>
      </c>
      <c r="B11" s="27" t="s">
        <v>54</v>
      </c>
      <c r="C11" s="28" t="s">
        <v>9</v>
      </c>
      <c r="D11" s="29">
        <v>321069.48256899999</v>
      </c>
      <c r="E11" s="13"/>
    </row>
    <row r="12" spans="1:7" ht="33.75" x14ac:dyDescent="0.15">
      <c r="A12" s="22" t="s">
        <v>5</v>
      </c>
      <c r="B12" s="23" t="s">
        <v>12</v>
      </c>
      <c r="C12" s="24" t="s">
        <v>9</v>
      </c>
      <c r="D12" s="25">
        <f>SUM(D13:D22)</f>
        <v>248726.76999999996</v>
      </c>
      <c r="E12" s="11"/>
      <c r="F12" s="7"/>
      <c r="G12" s="61"/>
    </row>
    <row r="13" spans="1:7" ht="22.5" x14ac:dyDescent="0.25">
      <c r="A13" s="22" t="s">
        <v>13</v>
      </c>
      <c r="B13" s="30" t="s">
        <v>14</v>
      </c>
      <c r="C13" s="24" t="s">
        <v>9</v>
      </c>
      <c r="D13" s="31">
        <f>80496.08844+3678.62-D15</f>
        <v>84149.110849999997</v>
      </c>
      <c r="E13" s="14"/>
    </row>
    <row r="14" spans="1:7" ht="33.75" x14ac:dyDescent="0.25">
      <c r="A14" s="22" t="s">
        <v>43</v>
      </c>
      <c r="B14" s="30" t="s">
        <v>18</v>
      </c>
      <c r="C14" s="24" t="s">
        <v>9</v>
      </c>
      <c r="D14" s="31">
        <v>47493.475689999999</v>
      </c>
      <c r="E14" s="14"/>
    </row>
    <row r="15" spans="1:7" ht="22.5" x14ac:dyDescent="0.15">
      <c r="A15" s="22" t="s">
        <v>44</v>
      </c>
      <c r="B15" s="30" t="s">
        <v>20</v>
      </c>
      <c r="C15" s="24" t="s">
        <v>9</v>
      </c>
      <c r="D15" s="31">
        <f>12.64736+12.95023</f>
        <v>25.59759</v>
      </c>
      <c r="E15" s="11"/>
    </row>
    <row r="16" spans="1:7" ht="22.5" x14ac:dyDescent="0.15">
      <c r="A16" s="22" t="s">
        <v>45</v>
      </c>
      <c r="B16" s="30" t="s">
        <v>24</v>
      </c>
      <c r="C16" s="24" t="s">
        <v>9</v>
      </c>
      <c r="D16" s="31">
        <v>22942.45074</v>
      </c>
      <c r="E16" s="11"/>
    </row>
    <row r="17" spans="1:6" ht="22.5" x14ac:dyDescent="0.15">
      <c r="A17" s="22" t="s">
        <v>46</v>
      </c>
      <c r="B17" s="30" t="s">
        <v>26</v>
      </c>
      <c r="C17" s="24" t="s">
        <v>9</v>
      </c>
      <c r="D17" s="31">
        <v>6978.9908800000003</v>
      </c>
      <c r="E17" s="11"/>
    </row>
    <row r="18" spans="1:6" ht="22.5" x14ac:dyDescent="0.25">
      <c r="A18" s="22" t="s">
        <v>47</v>
      </c>
      <c r="B18" s="30" t="s">
        <v>30</v>
      </c>
      <c r="C18" s="24" t="s">
        <v>9</v>
      </c>
      <c r="D18" s="31">
        <v>14451.16569</v>
      </c>
      <c r="E18" s="14"/>
    </row>
    <row r="19" spans="1:6" x14ac:dyDescent="0.15">
      <c r="A19" s="22" t="s">
        <v>48</v>
      </c>
      <c r="B19" s="30" t="s">
        <v>52</v>
      </c>
      <c r="C19" s="24" t="s">
        <v>9</v>
      </c>
      <c r="D19" s="31">
        <v>10713.4967</v>
      </c>
      <c r="E19" s="11"/>
    </row>
    <row r="20" spans="1:6" x14ac:dyDescent="0.15">
      <c r="A20" s="22" t="s">
        <v>49</v>
      </c>
      <c r="B20" s="30" t="s">
        <v>53</v>
      </c>
      <c r="C20" s="24" t="s">
        <v>9</v>
      </c>
      <c r="D20" s="31">
        <f>22639.41745+11587.63468</f>
        <v>34227.052129999996</v>
      </c>
      <c r="E20" s="11"/>
    </row>
    <row r="21" spans="1:6" ht="22.5" x14ac:dyDescent="0.25">
      <c r="A21" s="22" t="s">
        <v>50</v>
      </c>
      <c r="B21" s="30" t="s">
        <v>56</v>
      </c>
      <c r="C21" s="24" t="s">
        <v>9</v>
      </c>
      <c r="D21" s="31">
        <v>18147.802879999999</v>
      </c>
      <c r="E21" s="14"/>
    </row>
    <row r="22" spans="1:6" ht="33.75" x14ac:dyDescent="0.25">
      <c r="A22" s="22" t="s">
        <v>51</v>
      </c>
      <c r="B22" s="30" t="s">
        <v>35</v>
      </c>
      <c r="C22" s="24" t="s">
        <v>9</v>
      </c>
      <c r="D22" s="25">
        <f>248726.77-D13-D14-D15-D16-D17-D18-D19-D20-D21</f>
        <v>9597.6268500000042</v>
      </c>
      <c r="E22" s="14"/>
      <c r="F22" s="2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E22"/>
  <sheetViews>
    <sheetView tabSelected="1" zoomScaleNormal="100" zoomScaleSheetLayoutView="90" workbookViewId="0">
      <selection activeCell="H21" sqref="H21"/>
    </sheetView>
  </sheetViews>
  <sheetFormatPr defaultRowHeight="11.25" x14ac:dyDescent="0.25"/>
  <cols>
    <col min="1" max="1" width="9.140625" style="32"/>
    <col min="2" max="2" width="44" style="32" customWidth="1"/>
    <col min="3" max="3" width="11.85546875" style="32" customWidth="1"/>
    <col min="4" max="4" width="23.85546875" style="33" customWidth="1"/>
    <col min="5" max="5" width="10.140625" style="40" customWidth="1"/>
    <col min="6" max="16384" width="9.140625" style="1"/>
  </cols>
  <sheetData>
    <row r="4" spans="1:5" x14ac:dyDescent="0.25">
      <c r="A4" s="15"/>
      <c r="B4" s="15"/>
      <c r="C4" s="15"/>
      <c r="D4" s="16"/>
    </row>
    <row r="5" spans="1:5" ht="43.5" customHeight="1" x14ac:dyDescent="0.25">
      <c r="A5" s="67" t="s">
        <v>60</v>
      </c>
      <c r="B5" s="67"/>
      <c r="C5" s="67"/>
      <c r="D5" s="67"/>
    </row>
    <row r="6" spans="1:5" x14ac:dyDescent="0.25">
      <c r="A6" s="68"/>
      <c r="B6" s="68"/>
      <c r="C6" s="68"/>
      <c r="D6" s="68"/>
    </row>
    <row r="7" spans="1:5" x14ac:dyDescent="0.25">
      <c r="A7" s="15"/>
      <c r="B7" s="16"/>
      <c r="C7" s="16"/>
      <c r="D7" s="17"/>
    </row>
    <row r="8" spans="1:5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5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5" ht="22.5" x14ac:dyDescent="0.15">
      <c r="A10" s="22" t="s">
        <v>4</v>
      </c>
      <c r="B10" s="23" t="s">
        <v>8</v>
      </c>
      <c r="C10" s="24" t="s">
        <v>9</v>
      </c>
      <c r="D10" s="25">
        <f>D11</f>
        <v>12053.615048</v>
      </c>
      <c r="E10" s="42"/>
    </row>
    <row r="11" spans="1:5" ht="15" x14ac:dyDescent="0.25">
      <c r="A11" s="26" t="s">
        <v>10</v>
      </c>
      <c r="B11" s="27" t="s">
        <v>42</v>
      </c>
      <c r="C11" s="28" t="s">
        <v>9</v>
      </c>
      <c r="D11" s="29">
        <v>12053.615048</v>
      </c>
      <c r="E11" s="44"/>
    </row>
    <row r="12" spans="1:5" ht="33.75" x14ac:dyDescent="0.15">
      <c r="A12" s="22" t="s">
        <v>5</v>
      </c>
      <c r="B12" s="23" t="s">
        <v>12</v>
      </c>
      <c r="C12" s="24" t="s">
        <v>9</v>
      </c>
      <c r="D12" s="25">
        <f>SUM(D13:D22)</f>
        <v>15766.438000000002</v>
      </c>
      <c r="E12" s="42"/>
    </row>
    <row r="13" spans="1:5" ht="22.5" x14ac:dyDescent="0.25">
      <c r="A13" s="22" t="s">
        <v>13</v>
      </c>
      <c r="B13" s="30" t="s">
        <v>14</v>
      </c>
      <c r="C13" s="24" t="s">
        <v>9</v>
      </c>
      <c r="D13" s="31">
        <v>11671.06897</v>
      </c>
      <c r="E13" s="45"/>
    </row>
    <row r="14" spans="1:5" ht="33.75" x14ac:dyDescent="0.25">
      <c r="A14" s="22" t="s">
        <v>15</v>
      </c>
      <c r="B14" s="30" t="s">
        <v>18</v>
      </c>
      <c r="C14" s="24" t="s">
        <v>9</v>
      </c>
      <c r="D14" s="31">
        <v>1533.74101</v>
      </c>
      <c r="E14" s="45"/>
    </row>
    <row r="15" spans="1:5" ht="22.5" x14ac:dyDescent="0.15">
      <c r="A15" s="22" t="s">
        <v>17</v>
      </c>
      <c r="B15" s="30" t="s">
        <v>20</v>
      </c>
      <c r="C15" s="24" t="s">
        <v>9</v>
      </c>
      <c r="D15" s="31"/>
      <c r="E15" s="42"/>
    </row>
    <row r="16" spans="1:5" ht="22.5" x14ac:dyDescent="0.15">
      <c r="A16" s="22" t="s">
        <v>19</v>
      </c>
      <c r="B16" s="30" t="s">
        <v>24</v>
      </c>
      <c r="C16" s="24" t="s">
        <v>9</v>
      </c>
      <c r="D16" s="31">
        <v>666.44383000000005</v>
      </c>
      <c r="E16" s="42"/>
    </row>
    <row r="17" spans="1:5" ht="22.5" x14ac:dyDescent="0.15">
      <c r="A17" s="22" t="s">
        <v>21</v>
      </c>
      <c r="B17" s="30" t="s">
        <v>26</v>
      </c>
      <c r="C17" s="24" t="s">
        <v>9</v>
      </c>
      <c r="D17" s="31">
        <v>198.55188000000001</v>
      </c>
      <c r="E17" s="42"/>
    </row>
    <row r="18" spans="1:5" ht="22.5" x14ac:dyDescent="0.25">
      <c r="A18" s="22" t="s">
        <v>23</v>
      </c>
      <c r="B18" s="30" t="s">
        <v>30</v>
      </c>
      <c r="C18" s="24" t="s">
        <v>9</v>
      </c>
      <c r="D18" s="31">
        <v>170.77596</v>
      </c>
      <c r="E18" s="45"/>
    </row>
    <row r="19" spans="1:5" x14ac:dyDescent="0.15">
      <c r="A19" s="22" t="s">
        <v>25</v>
      </c>
      <c r="B19" s="30" t="s">
        <v>52</v>
      </c>
      <c r="C19" s="24" t="s">
        <v>9</v>
      </c>
      <c r="D19" s="31">
        <v>272.96507000000003</v>
      </c>
      <c r="E19" s="42"/>
    </row>
    <row r="20" spans="1:5" x14ac:dyDescent="0.15">
      <c r="A20" s="22" t="s">
        <v>27</v>
      </c>
      <c r="B20" s="30" t="s">
        <v>55</v>
      </c>
      <c r="C20" s="24" t="s">
        <v>9</v>
      </c>
      <c r="D20" s="31">
        <f>648.46816+335.17894</f>
        <v>983.64710000000002</v>
      </c>
      <c r="E20" s="42"/>
    </row>
    <row r="21" spans="1:5" ht="22.5" x14ac:dyDescent="0.25">
      <c r="A21" s="22" t="s">
        <v>28</v>
      </c>
      <c r="B21" s="30" t="s">
        <v>56</v>
      </c>
      <c r="C21" s="24" t="s">
        <v>9</v>
      </c>
      <c r="D21" s="31">
        <v>79.61927</v>
      </c>
      <c r="E21" s="45"/>
    </row>
    <row r="22" spans="1:5" ht="33.75" x14ac:dyDescent="0.25">
      <c r="A22" s="22" t="s">
        <v>29</v>
      </c>
      <c r="B22" s="30" t="s">
        <v>35</v>
      </c>
      <c r="C22" s="24" t="s">
        <v>9</v>
      </c>
      <c r="D22" s="25">
        <f>16167.886-401.448-D13-D14-D15-D16-D17-D18-D19-D20-D21</f>
        <v>189.62491000000003</v>
      </c>
      <c r="E22" s="45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ВГОК,РУШ</vt:lpstr>
      <vt:lpstr>'ВГОК,РУШ'!Область_печати</vt:lpstr>
      <vt:lpstr>'газовые котельные'!Область_печати</vt:lpstr>
      <vt:lpstr>'ГВС открытая'!Область_печати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2020-04-22T15:08:24Z</dcterms:modified>
</cp:coreProperties>
</file>